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3E3FC624-161F-4AF2-9352-FC39F1118863}" xr6:coauthVersionLast="47" xr6:coauthVersionMax="47" xr10:uidLastSave="{00000000-0000-0000-0000-000000000000}"/>
  <bookViews>
    <workbookView xWindow="-110" yWindow="-110" windowWidth="19420" windowHeight="10300" activeTab="1" xr2:uid="{B3867445-DC8A-4D80-B5E4-9456B9C162C3}"/>
  </bookViews>
  <sheets>
    <sheet name="refine_cell_zero" sheetId="5" r:id="rId1"/>
    <sheet name="refine_cell" sheetId="4" r:id="rId2"/>
    <sheet name="index_peaks" sheetId="1" r:id="rId3"/>
    <sheet name="Sheet2" sheetId="2" r:id="rId4"/>
    <sheet name="Sheet3" sheetId="3" r:id="rId5"/>
  </sheets>
  <definedNames>
    <definedName name="solver_adj" localSheetId="1" hidden="1">refine_cell!$B$2</definedName>
    <definedName name="solver_adj" localSheetId="0" hidden="1">refine_cell_zero!$B$2,refine_cell_zero!$B$3</definedName>
    <definedName name="solver_cvg" localSheetId="1" hidden="1">0.0001</definedName>
    <definedName name="solver_cvg" localSheetId="0" hidden="1">0.0001</definedName>
    <definedName name="solver_drv" localSheetId="1" hidden="1">1</definedName>
    <definedName name="solver_drv" localSheetId="0" hidden="1">1</definedName>
    <definedName name="solver_est" localSheetId="1" hidden="1">1</definedName>
    <definedName name="solver_est" localSheetId="0" hidden="1">1</definedName>
    <definedName name="solver_itr" localSheetId="1" hidden="1">100</definedName>
    <definedName name="solver_itr" localSheetId="0" hidden="1">100</definedName>
    <definedName name="solver_lin" localSheetId="1" hidden="1">2</definedName>
    <definedName name="solver_lin" localSheetId="0" hidden="1">2</definedName>
    <definedName name="solver_neg" localSheetId="1" hidden="1">2</definedName>
    <definedName name="solver_neg" localSheetId="0" hidden="1">2</definedName>
    <definedName name="solver_num" localSheetId="1" hidden="1">0</definedName>
    <definedName name="solver_num" localSheetId="0" hidden="1">0</definedName>
    <definedName name="solver_nwt" localSheetId="1" hidden="1">1</definedName>
    <definedName name="solver_nwt" localSheetId="0" hidden="1">1</definedName>
    <definedName name="solver_opt" localSheetId="1" hidden="1">refine_cell!$B$5</definedName>
    <definedName name="solver_opt" localSheetId="0" hidden="1">refine_cell_zero!$B$6</definedName>
    <definedName name="solver_pre" localSheetId="1" hidden="1">0.000001</definedName>
    <definedName name="solver_pre" localSheetId="0" hidden="1">0.000001</definedName>
    <definedName name="solver_scl" localSheetId="1" hidden="1">2</definedName>
    <definedName name="solver_scl" localSheetId="0" hidden="1">2</definedName>
    <definedName name="solver_sho" localSheetId="1" hidden="1">2</definedName>
    <definedName name="solver_sho" localSheetId="0" hidden="1">2</definedName>
    <definedName name="solver_tim" localSheetId="1" hidden="1">100</definedName>
    <definedName name="solver_tim" localSheetId="0" hidden="1">100</definedName>
    <definedName name="solver_tol" localSheetId="1" hidden="1">0.05</definedName>
    <definedName name="solver_tol" localSheetId="0" hidden="1">0.05</definedName>
    <definedName name="solver_typ" localSheetId="1" hidden="1">2</definedName>
    <definedName name="solver_typ" localSheetId="0" hidden="1">2</definedName>
    <definedName name="solver_val" localSheetId="1" hidden="1">0</definedName>
    <definedName name="solver_val" localSheetId="0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5" l="1"/>
  <c r="N8" i="5" s="1"/>
  <c r="O8" i="5" s="1"/>
  <c r="J24" i="5"/>
  <c r="N24" i="5" s="1"/>
  <c r="O24" i="5" s="1"/>
  <c r="I2" i="5"/>
  <c r="J2" i="5" s="1"/>
  <c r="I3" i="5"/>
  <c r="J3" i="5" s="1"/>
  <c r="I4" i="5"/>
  <c r="J4" i="5" s="1"/>
  <c r="I5" i="5"/>
  <c r="J5" i="5"/>
  <c r="K5" i="5" s="1"/>
  <c r="P5" i="5" s="1"/>
  <c r="Q5" i="5" s="1"/>
  <c r="I6" i="5"/>
  <c r="J6" i="5" s="1"/>
  <c r="I7" i="5"/>
  <c r="J7" i="5" s="1"/>
  <c r="I8" i="5"/>
  <c r="I9" i="5"/>
  <c r="J9" i="5" s="1"/>
  <c r="I10" i="5"/>
  <c r="J10" i="5" s="1"/>
  <c r="I11" i="5"/>
  <c r="J11" i="5" s="1"/>
  <c r="I12" i="5"/>
  <c r="J12" i="5" s="1"/>
  <c r="I13" i="5"/>
  <c r="J13" i="5" s="1"/>
  <c r="I14" i="5"/>
  <c r="J14" i="5" s="1"/>
  <c r="I15" i="5"/>
  <c r="J15" i="5" s="1"/>
  <c r="I16" i="5"/>
  <c r="J16" i="5" s="1"/>
  <c r="I17" i="5"/>
  <c r="J17" i="5"/>
  <c r="K17" i="5" s="1"/>
  <c r="P17" i="5" s="1"/>
  <c r="Q17" i="5" s="1"/>
  <c r="I18" i="5"/>
  <c r="J18" i="5" s="1"/>
  <c r="I19" i="5"/>
  <c r="J19" i="5" s="1"/>
  <c r="I20" i="5"/>
  <c r="J20" i="5"/>
  <c r="N20" i="5" s="1"/>
  <c r="O20" i="5" s="1"/>
  <c r="I21" i="5"/>
  <c r="J21" i="5" s="1"/>
  <c r="I22" i="5"/>
  <c r="J22" i="5" s="1"/>
  <c r="I23" i="5"/>
  <c r="J23" i="5" s="1"/>
  <c r="I24" i="5"/>
  <c r="I25" i="5"/>
  <c r="J25" i="5"/>
  <c r="I26" i="5"/>
  <c r="J26" i="5" s="1"/>
  <c r="K28" i="5"/>
  <c r="L28" i="5"/>
  <c r="K28" i="4"/>
  <c r="I2" i="4"/>
  <c r="J2" i="4" s="1"/>
  <c r="I3" i="4"/>
  <c r="J3" i="4" s="1"/>
  <c r="I4" i="4"/>
  <c r="J4" i="4" s="1"/>
  <c r="I5" i="4"/>
  <c r="J5" i="4"/>
  <c r="N5" i="4" s="1"/>
  <c r="O5" i="4" s="1"/>
  <c r="I6" i="4"/>
  <c r="J6" i="4"/>
  <c r="K6" i="4" s="1"/>
  <c r="P6" i="4" s="1"/>
  <c r="Q6" i="4" s="1"/>
  <c r="I7" i="4"/>
  <c r="J7" i="4" s="1"/>
  <c r="I8" i="4"/>
  <c r="J8" i="4" s="1"/>
  <c r="I9" i="4"/>
  <c r="J9" i="4"/>
  <c r="K9" i="4" s="1"/>
  <c r="P9" i="4" s="1"/>
  <c r="Q9" i="4" s="1"/>
  <c r="I10" i="4"/>
  <c r="J10" i="4" s="1"/>
  <c r="I11" i="4"/>
  <c r="J11" i="4" s="1"/>
  <c r="I12" i="4"/>
  <c r="J12" i="4"/>
  <c r="I13" i="4"/>
  <c r="J13" i="4" s="1"/>
  <c r="I14" i="4"/>
  <c r="J14" i="4" s="1"/>
  <c r="I15" i="4"/>
  <c r="J15" i="4" s="1"/>
  <c r="I16" i="4"/>
  <c r="J16" i="4"/>
  <c r="N16" i="4" s="1"/>
  <c r="O16" i="4" s="1"/>
  <c r="I17" i="4"/>
  <c r="J17" i="4" s="1"/>
  <c r="I18" i="4"/>
  <c r="J18" i="4" s="1"/>
  <c r="I19" i="4"/>
  <c r="J19" i="4" s="1"/>
  <c r="I20" i="4"/>
  <c r="J20" i="4" s="1"/>
  <c r="I21" i="4"/>
  <c r="J21" i="4"/>
  <c r="N21" i="4" s="1"/>
  <c r="O21" i="4" s="1"/>
  <c r="K21" i="4"/>
  <c r="P21" i="4" s="1"/>
  <c r="Q21" i="4" s="1"/>
  <c r="I22" i="4"/>
  <c r="J22" i="4" s="1"/>
  <c r="I23" i="4"/>
  <c r="J23" i="4"/>
  <c r="K23" i="4" s="1"/>
  <c r="P23" i="4" s="1"/>
  <c r="Q23" i="4" s="1"/>
  <c r="I24" i="4"/>
  <c r="J24" i="4" s="1"/>
  <c r="I25" i="4"/>
  <c r="J25" i="4"/>
  <c r="I26" i="4"/>
  <c r="J26" i="4" s="1"/>
  <c r="L28" i="4"/>
  <c r="J2" i="1"/>
  <c r="L2" i="1"/>
  <c r="J3" i="1"/>
  <c r="L3" i="1" s="1"/>
  <c r="J4" i="1"/>
  <c r="L4" i="1"/>
  <c r="J5" i="1"/>
  <c r="J6" i="1"/>
  <c r="L6" i="1"/>
  <c r="J7" i="1"/>
  <c r="L7" i="1" s="1"/>
  <c r="J8" i="1"/>
  <c r="L8" i="1"/>
  <c r="J9" i="1"/>
  <c r="L9" i="1" s="1"/>
  <c r="J10" i="1"/>
  <c r="L10" i="1"/>
  <c r="J11" i="1"/>
  <c r="L11" i="1" s="1"/>
  <c r="J12" i="1"/>
  <c r="L12" i="1"/>
  <c r="J13" i="1"/>
  <c r="K13" i="1" s="1"/>
  <c r="J14" i="1"/>
  <c r="L14" i="1"/>
  <c r="J15" i="1"/>
  <c r="L15" i="1" s="1"/>
  <c r="J16" i="1"/>
  <c r="L16" i="1"/>
  <c r="J17" i="1"/>
  <c r="L17" i="1" s="1"/>
  <c r="J18" i="1"/>
  <c r="L18" i="1"/>
  <c r="J19" i="1"/>
  <c r="L19" i="1" s="1"/>
  <c r="J20" i="1"/>
  <c r="L20" i="1"/>
  <c r="J21" i="1"/>
  <c r="L21" i="1" s="1"/>
  <c r="J22" i="1"/>
  <c r="L22" i="1"/>
  <c r="J23" i="1"/>
  <c r="L23" i="1" s="1"/>
  <c r="J24" i="1"/>
  <c r="L24" i="1"/>
  <c r="J25" i="1"/>
  <c r="L25" i="1"/>
  <c r="J26" i="1"/>
  <c r="L26" i="1" s="1"/>
  <c r="A28" i="1"/>
  <c r="D3" i="1"/>
  <c r="D2" i="1"/>
  <c r="E13" i="1" s="1"/>
  <c r="F13" i="1" s="1"/>
  <c r="D4" i="1"/>
  <c r="E4" i="1" s="1"/>
  <c r="F4" i="1" s="1"/>
  <c r="K4" i="1" s="1"/>
  <c r="D5" i="1"/>
  <c r="D6" i="1"/>
  <c r="D7" i="1"/>
  <c r="E7" i="1"/>
  <c r="F7" i="1"/>
  <c r="K7" i="1" s="1"/>
  <c r="D8" i="1"/>
  <c r="E8" i="1"/>
  <c r="F8" i="1" s="1"/>
  <c r="K8" i="1" s="1"/>
  <c r="D9" i="1"/>
  <c r="D10" i="1"/>
  <c r="E10" i="1"/>
  <c r="F10" i="1" s="1"/>
  <c r="K10" i="1" s="1"/>
  <c r="D11" i="1"/>
  <c r="D12" i="1"/>
  <c r="E12" i="1" s="1"/>
  <c r="F12" i="1" s="1"/>
  <c r="K12" i="1" s="1"/>
  <c r="D13" i="1"/>
  <c r="D14" i="1"/>
  <c r="D15" i="1"/>
  <c r="E15" i="1"/>
  <c r="F15" i="1"/>
  <c r="K15" i="1" s="1"/>
  <c r="D16" i="1"/>
  <c r="E16" i="1" s="1"/>
  <c r="F16" i="1" s="1"/>
  <c r="K16" i="1" s="1"/>
  <c r="D17" i="1"/>
  <c r="E17" i="1" s="1"/>
  <c r="F17" i="1" s="1"/>
  <c r="K17" i="1" s="1"/>
  <c r="D18" i="1"/>
  <c r="D19" i="1"/>
  <c r="D20" i="1"/>
  <c r="D21" i="1"/>
  <c r="E21" i="1"/>
  <c r="F21" i="1" s="1"/>
  <c r="D22" i="1"/>
  <c r="D23" i="1"/>
  <c r="D24" i="1"/>
  <c r="E24" i="1" s="1"/>
  <c r="F24" i="1" s="1"/>
  <c r="K24" i="1" s="1"/>
  <c r="D25" i="1"/>
  <c r="E25" i="1" s="1"/>
  <c r="F25" i="1" s="1"/>
  <c r="K25" i="1" s="1"/>
  <c r="D26" i="1"/>
  <c r="N23" i="4"/>
  <c r="O23" i="4" s="1"/>
  <c r="E14" i="1"/>
  <c r="F14" i="1" s="1"/>
  <c r="K14" i="1" s="1"/>
  <c r="E22" i="1"/>
  <c r="F22" i="1" s="1"/>
  <c r="K25" i="5"/>
  <c r="P25" i="5" s="1"/>
  <c r="Q25" i="5" s="1"/>
  <c r="N25" i="5"/>
  <c r="O25" i="5" s="1"/>
  <c r="N17" i="5"/>
  <c r="O17" i="5" s="1"/>
  <c r="K25" i="4"/>
  <c r="P25" i="4"/>
  <c r="Q25" i="4"/>
  <c r="N25" i="4"/>
  <c r="O25" i="4"/>
  <c r="E2" i="1"/>
  <c r="F2" i="1"/>
  <c r="K2" i="1" s="1"/>
  <c r="N12" i="4"/>
  <c r="O12" i="4"/>
  <c r="K12" i="4"/>
  <c r="P12" i="4"/>
  <c r="Q12" i="4"/>
  <c r="E11" i="1"/>
  <c r="F11" i="1" s="1"/>
  <c r="K11" i="1" s="1"/>
  <c r="N18" i="4" l="1"/>
  <c r="O18" i="4" s="1"/>
  <c r="K18" i="4"/>
  <c r="P18" i="4" s="1"/>
  <c r="Q18" i="4" s="1"/>
  <c r="K17" i="4"/>
  <c r="P17" i="4" s="1"/>
  <c r="Q17" i="4" s="1"/>
  <c r="N17" i="4"/>
  <c r="O17" i="4" s="1"/>
  <c r="K22" i="4"/>
  <c r="P22" i="4" s="1"/>
  <c r="Q22" i="4" s="1"/>
  <c r="N22" i="4"/>
  <c r="O22" i="4" s="1"/>
  <c r="K10" i="4"/>
  <c r="P10" i="4" s="1"/>
  <c r="Q10" i="4" s="1"/>
  <c r="N10" i="4"/>
  <c r="O10" i="4" s="1"/>
  <c r="N19" i="5"/>
  <c r="O19" i="5" s="1"/>
  <c r="K19" i="5"/>
  <c r="P19" i="5" s="1"/>
  <c r="Q19" i="5" s="1"/>
  <c r="N12" i="5"/>
  <c r="O12" i="5" s="1"/>
  <c r="K12" i="5"/>
  <c r="P12" i="5" s="1"/>
  <c r="Q12" i="5" s="1"/>
  <c r="N13" i="5"/>
  <c r="O13" i="5" s="1"/>
  <c r="K13" i="5"/>
  <c r="P13" i="5" s="1"/>
  <c r="Q13" i="5" s="1"/>
  <c r="N4" i="4"/>
  <c r="O4" i="4" s="1"/>
  <c r="K4" i="4"/>
  <c r="P4" i="4" s="1"/>
  <c r="Q4" i="4" s="1"/>
  <c r="N18" i="5"/>
  <c r="O18" i="5" s="1"/>
  <c r="K18" i="5"/>
  <c r="P18" i="5" s="1"/>
  <c r="Q18" i="5" s="1"/>
  <c r="K11" i="5"/>
  <c r="P11" i="5" s="1"/>
  <c r="Q11" i="5" s="1"/>
  <c r="N11" i="5"/>
  <c r="O11" i="5" s="1"/>
  <c r="K4" i="5"/>
  <c r="P4" i="5" s="1"/>
  <c r="Q4" i="5" s="1"/>
  <c r="N4" i="5"/>
  <c r="O4" i="5" s="1"/>
  <c r="L28" i="1"/>
  <c r="K26" i="5"/>
  <c r="P26" i="5" s="1"/>
  <c r="Q26" i="5" s="1"/>
  <c r="N26" i="5"/>
  <c r="O26" i="5" s="1"/>
  <c r="N15" i="4"/>
  <c r="O15" i="4" s="1"/>
  <c r="K15" i="4"/>
  <c r="P15" i="4" s="1"/>
  <c r="Q15" i="4" s="1"/>
  <c r="N3" i="4"/>
  <c r="O3" i="4" s="1"/>
  <c r="K3" i="4"/>
  <c r="P3" i="4" s="1"/>
  <c r="Q3" i="4" s="1"/>
  <c r="N10" i="5"/>
  <c r="O10" i="5" s="1"/>
  <c r="K10" i="5"/>
  <c r="P10" i="5" s="1"/>
  <c r="Q10" i="5" s="1"/>
  <c r="N3" i="5"/>
  <c r="O3" i="5" s="1"/>
  <c r="K3" i="5"/>
  <c r="P3" i="5" s="1"/>
  <c r="Q3" i="5" s="1"/>
  <c r="N14" i="5"/>
  <c r="O14" i="5" s="1"/>
  <c r="K14" i="5"/>
  <c r="P14" i="5" s="1"/>
  <c r="Q14" i="5" s="1"/>
  <c r="K11" i="4"/>
  <c r="P11" i="4" s="1"/>
  <c r="Q11" i="4" s="1"/>
  <c r="N11" i="4"/>
  <c r="O11" i="4" s="1"/>
  <c r="K5" i="1"/>
  <c r="N14" i="4"/>
  <c r="O14" i="4" s="1"/>
  <c r="K14" i="4"/>
  <c r="P14" i="4" s="1"/>
  <c r="Q14" i="4" s="1"/>
  <c r="N8" i="4"/>
  <c r="O8" i="4" s="1"/>
  <c r="K8" i="4"/>
  <c r="P8" i="4" s="1"/>
  <c r="Q8" i="4" s="1"/>
  <c r="N2" i="4"/>
  <c r="O2" i="4" s="1"/>
  <c r="K2" i="4"/>
  <c r="P2" i="4" s="1"/>
  <c r="Q2" i="4" s="1"/>
  <c r="K23" i="5"/>
  <c r="P23" i="5" s="1"/>
  <c r="Q23" i="5" s="1"/>
  <c r="N23" i="5"/>
  <c r="O23" i="5" s="1"/>
  <c r="N9" i="5"/>
  <c r="O9" i="5" s="1"/>
  <c r="K9" i="5"/>
  <c r="P9" i="5" s="1"/>
  <c r="Q9" i="5" s="1"/>
  <c r="N2" i="5"/>
  <c r="O2" i="5" s="1"/>
  <c r="K2" i="5"/>
  <c r="P2" i="5" s="1"/>
  <c r="Q2" i="5" s="1"/>
  <c r="N6" i="5"/>
  <c r="O6" i="5" s="1"/>
  <c r="K6" i="5"/>
  <c r="P6" i="5" s="1"/>
  <c r="Q6" i="5" s="1"/>
  <c r="K22" i="1"/>
  <c r="K26" i="4"/>
  <c r="P26" i="4" s="1"/>
  <c r="Q26" i="4" s="1"/>
  <c r="N26" i="4"/>
  <c r="O26" i="4" s="1"/>
  <c r="N20" i="4"/>
  <c r="O20" i="4" s="1"/>
  <c r="K20" i="4"/>
  <c r="P20" i="4" s="1"/>
  <c r="Q20" i="4" s="1"/>
  <c r="N13" i="4"/>
  <c r="O13" i="4" s="1"/>
  <c r="K13" i="4"/>
  <c r="P13" i="4" s="1"/>
  <c r="Q13" i="4" s="1"/>
  <c r="N7" i="4"/>
  <c r="O7" i="4" s="1"/>
  <c r="K7" i="4"/>
  <c r="P7" i="4" s="1"/>
  <c r="Q7" i="4" s="1"/>
  <c r="K22" i="5"/>
  <c r="P22" i="5" s="1"/>
  <c r="Q22" i="5" s="1"/>
  <c r="N22" i="5"/>
  <c r="O22" i="5" s="1"/>
  <c r="N16" i="5"/>
  <c r="O16" i="5" s="1"/>
  <c r="K16" i="5"/>
  <c r="P16" i="5" s="1"/>
  <c r="Q16" i="5" s="1"/>
  <c r="K24" i="4"/>
  <c r="P24" i="4" s="1"/>
  <c r="Q24" i="4" s="1"/>
  <c r="N24" i="4"/>
  <c r="O24" i="4" s="1"/>
  <c r="N19" i="4"/>
  <c r="O19" i="4" s="1"/>
  <c r="K19" i="4"/>
  <c r="P19" i="4" s="1"/>
  <c r="Q19" i="4" s="1"/>
  <c r="K21" i="5"/>
  <c r="P21" i="5" s="1"/>
  <c r="Q21" i="5" s="1"/>
  <c r="N21" i="5"/>
  <c r="O21" i="5" s="1"/>
  <c r="N15" i="5"/>
  <c r="O15" i="5" s="1"/>
  <c r="K15" i="5"/>
  <c r="P15" i="5" s="1"/>
  <c r="Q15" i="5" s="1"/>
  <c r="K7" i="5"/>
  <c r="P7" i="5" s="1"/>
  <c r="Q7" i="5" s="1"/>
  <c r="N7" i="5"/>
  <c r="O7" i="5" s="1"/>
  <c r="K21" i="1"/>
  <c r="E5" i="1"/>
  <c r="F5" i="1" s="1"/>
  <c r="K24" i="5"/>
  <c r="P24" i="5" s="1"/>
  <c r="Q24" i="5" s="1"/>
  <c r="K8" i="5"/>
  <c r="P8" i="5" s="1"/>
  <c r="Q8" i="5" s="1"/>
  <c r="N5" i="5"/>
  <c r="O5" i="5" s="1"/>
  <c r="E18" i="1"/>
  <c r="F18" i="1" s="1"/>
  <c r="K18" i="1" s="1"/>
  <c r="E19" i="1"/>
  <c r="F19" i="1" s="1"/>
  <c r="K19" i="1" s="1"/>
  <c r="N9" i="4"/>
  <c r="O9" i="4" s="1"/>
  <c r="N6" i="4"/>
  <c r="O6" i="4" s="1"/>
  <c r="K16" i="4"/>
  <c r="P16" i="4" s="1"/>
  <c r="Q16" i="4" s="1"/>
  <c r="K20" i="5"/>
  <c r="P20" i="5" s="1"/>
  <c r="Q20" i="5" s="1"/>
  <c r="L13" i="1"/>
  <c r="L5" i="1"/>
  <c r="K5" i="4"/>
  <c r="P5" i="4" s="1"/>
  <c r="Q5" i="4" s="1"/>
  <c r="E9" i="1"/>
  <c r="F9" i="1" s="1"/>
  <c r="K9" i="1" s="1"/>
  <c r="E26" i="1"/>
  <c r="F26" i="1" s="1"/>
  <c r="K26" i="1" s="1"/>
  <c r="E23" i="1"/>
  <c r="F23" i="1" s="1"/>
  <c r="K23" i="1" s="1"/>
  <c r="E6" i="1"/>
  <c r="F6" i="1" s="1"/>
  <c r="K6" i="1" s="1"/>
  <c r="E20" i="1"/>
  <c r="F20" i="1" s="1"/>
  <c r="K20" i="1" s="1"/>
  <c r="E3" i="1"/>
  <c r="F3" i="1" s="1"/>
  <c r="K3" i="1" s="1"/>
  <c r="B5" i="4" l="1"/>
  <c r="B4" i="4"/>
  <c r="B6" i="5"/>
  <c r="B5" i="5"/>
</calcChain>
</file>

<file path=xl/sharedStrings.xml><?xml version="1.0" encoding="utf-8"?>
<sst xmlns="http://schemas.openxmlformats.org/spreadsheetml/2006/main" count="45" uniqueCount="25">
  <si>
    <t>Angle</t>
  </si>
  <si>
    <t>d value</t>
  </si>
  <si>
    <t>h</t>
  </si>
  <si>
    <t>k</t>
  </si>
  <si>
    <t>l</t>
  </si>
  <si>
    <t>1/d^2</t>
  </si>
  <si>
    <t>ratio</t>
  </si>
  <si>
    <t>h^2+k^2+l^2</t>
  </si>
  <si>
    <t>k/ratio</t>
  </si>
  <si>
    <t>4*ratio</t>
  </si>
  <si>
    <t>a_calc</t>
  </si>
  <si>
    <t>Int</t>
  </si>
  <si>
    <t>cell param</t>
  </si>
  <si>
    <t>d_calc</t>
  </si>
  <si>
    <t>2th_calc</t>
  </si>
  <si>
    <t>2th_obs</t>
  </si>
  <si>
    <t>d_obs</t>
  </si>
  <si>
    <t>lambda</t>
  </si>
  <si>
    <t>(do-dc)^2</t>
  </si>
  <si>
    <t>(2tho-2thc)^2</t>
  </si>
  <si>
    <t>sum(delta_d^2)</t>
  </si>
  <si>
    <t>sum(delta_2th^2)</t>
  </si>
  <si>
    <t>(do-dc)</t>
  </si>
  <si>
    <t>2th0-2thc</t>
  </si>
  <si>
    <t>zero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</si>
</sst>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" x14ac:knownFonts="1">
    <font>
      <sz val="10"/>
      <name val="Arial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0" xfId="0" applyNumberFormat="1" applyFon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89810357352476"/>
          <c:y val="5.6390977443609019E-2"/>
          <c:w val="0.81632734407619589"/>
          <c:h val="0.71052631578947367"/>
        </c:manualLayout>
      </c:layout>
      <c:scatterChart>
        <c:scatterStyle val="lineMarker"/>
        <c:varyColors val="0"/>
        <c:ser>
          <c:idx val="0"/>
          <c:order val="0"/>
          <c:tx>
            <c:strRef>
              <c:f>refine_cell_zero!$P$1</c:f>
              <c:strCache>
                <c:ptCount val="1"/>
                <c:pt idx="0">
                  <c:v>2th0-2thc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refine_cell_zero!$M$2:$M$28</c:f>
              <c:numCache>
                <c:formatCode>General</c:formatCode>
                <c:ptCount val="27"/>
                <c:pt idx="0">
                  <c:v>16.669</c:v>
                </c:pt>
                <c:pt idx="1">
                  <c:v>20.48</c:v>
                </c:pt>
                <c:pt idx="2">
                  <c:v>29.123000000000001</c:v>
                </c:pt>
                <c:pt idx="3">
                  <c:v>31.527000000000001</c:v>
                </c:pt>
                <c:pt idx="4">
                  <c:v>33.758000000000003</c:v>
                </c:pt>
                <c:pt idx="5">
                  <c:v>35.878999999999998</c:v>
                </c:pt>
                <c:pt idx="6">
                  <c:v>37.904000000000003</c:v>
                </c:pt>
                <c:pt idx="7">
                  <c:v>39.822000000000003</c:v>
                </c:pt>
                <c:pt idx="8">
                  <c:v>41.703000000000003</c:v>
                </c:pt>
                <c:pt idx="9">
                  <c:v>43.472000000000001</c:v>
                </c:pt>
                <c:pt idx="10">
                  <c:v>46.896999999999998</c:v>
                </c:pt>
                <c:pt idx="11">
                  <c:v>48.533000000000001</c:v>
                </c:pt>
                <c:pt idx="12">
                  <c:v>50.122</c:v>
                </c:pt>
                <c:pt idx="13">
                  <c:v>51.67</c:v>
                </c:pt>
                <c:pt idx="14">
                  <c:v>53.215000000000003</c:v>
                </c:pt>
                <c:pt idx="15">
                  <c:v>54.707999999999998</c:v>
                </c:pt>
                <c:pt idx="16">
                  <c:v>56.161999999999999</c:v>
                </c:pt>
                <c:pt idx="17">
                  <c:v>57.613</c:v>
                </c:pt>
                <c:pt idx="18">
                  <c:v>59.037999999999997</c:v>
                </c:pt>
                <c:pt idx="19">
                  <c:v>60.441000000000003</c:v>
                </c:pt>
                <c:pt idx="20">
                  <c:v>61.817999999999998</c:v>
                </c:pt>
                <c:pt idx="21">
                  <c:v>63.19</c:v>
                </c:pt>
                <c:pt idx="22">
                  <c:v>64.522999999999996</c:v>
                </c:pt>
                <c:pt idx="23">
                  <c:v>65.869</c:v>
                </c:pt>
                <c:pt idx="24">
                  <c:v>69.787999999999997</c:v>
                </c:pt>
              </c:numCache>
            </c:numRef>
          </c:xVal>
          <c:yVal>
            <c:numRef>
              <c:f>refine_cell_zero!$P$2:$P$28</c:f>
              <c:numCache>
                <c:formatCode>General</c:formatCode>
                <c:ptCount val="27"/>
                <c:pt idx="0">
                  <c:v>-4.489294673052413E-2</c:v>
                </c:pt>
                <c:pt idx="1">
                  <c:v>-2.7035013748463399E-2</c:v>
                </c:pt>
                <c:pt idx="2">
                  <c:v>-3.7480971235460459E-2</c:v>
                </c:pt>
                <c:pt idx="3">
                  <c:v>-2.8377761563408654E-2</c:v>
                </c:pt>
                <c:pt idx="4">
                  <c:v>-3.9251634296768145E-2</c:v>
                </c:pt>
                <c:pt idx="5">
                  <c:v>-3.6054108117980377E-2</c:v>
                </c:pt>
                <c:pt idx="6">
                  <c:v>-2.5850566175755318E-2</c:v>
                </c:pt>
                <c:pt idx="7">
                  <c:v>-3.5536705313418793E-2</c:v>
                </c:pt>
                <c:pt idx="8">
                  <c:v>-7.4595993600823363E-3</c:v>
                </c:pt>
                <c:pt idx="9">
                  <c:v>-2.6439125314951184E-2</c:v>
                </c:pt>
                <c:pt idx="10">
                  <c:v>-1.3032525189935029E-2</c:v>
                </c:pt>
                <c:pt idx="11">
                  <c:v>-1.2711726059819739E-2</c:v>
                </c:pt>
                <c:pt idx="12">
                  <c:v>-1.9134052418159797E-2</c:v>
                </c:pt>
                <c:pt idx="13">
                  <c:v>-3.0287521310469856E-2</c:v>
                </c:pt>
                <c:pt idx="14">
                  <c:v>-1.1621505065186E-2</c:v>
                </c:pt>
                <c:pt idx="15">
                  <c:v>-1.514579927602E-2</c:v>
                </c:pt>
                <c:pt idx="16">
                  <c:v>-3.0507615961397505E-2</c:v>
                </c:pt>
                <c:pt idx="17">
                  <c:v>-2.405223851815208E-2</c:v>
                </c:pt>
                <c:pt idx="18">
                  <c:v>-2.0871393843592045E-2</c:v>
                </c:pt>
                <c:pt idx="19">
                  <c:v>-1.8842259844234377E-2</c:v>
                </c:pt>
                <c:pt idx="20">
                  <c:v>-2.3659242178084128E-2</c:v>
                </c:pt>
                <c:pt idx="21">
                  <c:v>-1.5860103383502633E-2</c:v>
                </c:pt>
                <c:pt idx="22">
                  <c:v>-3.0847634657561684E-2</c:v>
                </c:pt>
                <c:pt idx="23">
                  <c:v>-1.790777610918326E-2</c:v>
                </c:pt>
                <c:pt idx="24">
                  <c:v>-1.9935318970453864E-2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9D-4BCF-9179-8F3C85DB0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4048352"/>
        <c:axId val="1"/>
      </c:scatterChart>
      <c:valAx>
        <c:axId val="179404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2-theta_obs</a:t>
                </a:r>
              </a:p>
            </c:rich>
          </c:tx>
          <c:layout>
            <c:manualLayout>
              <c:xMode val="edge"/>
              <c:yMode val="edge"/>
              <c:x val="0.48979634688521073"/>
              <c:y val="0.868421052631578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6"/>
        <c:crossBetween val="midCat"/>
      </c:valAx>
      <c:valAx>
        <c:axId val="1"/>
        <c:scaling>
          <c:orientation val="minMax"/>
          <c:max val="0.05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2theta_obs - 2theta_calc</a:t>
                </a:r>
              </a:p>
            </c:rich>
          </c:tx>
          <c:layout>
            <c:manualLayout>
              <c:xMode val="edge"/>
              <c:yMode val="edge"/>
              <c:x val="2.0408163265306121E-2"/>
              <c:y val="0.233082706766917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048352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37347866498006"/>
          <c:y val="0.13299701931869873"/>
          <c:w val="0.21305598603900716"/>
          <c:h val="0.150900464226985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0427698574338"/>
          <c:y val="5.6179980761282632E-2"/>
          <c:w val="0.79226069246435848"/>
          <c:h val="0.71161308964291337"/>
        </c:manualLayout>
      </c:layout>
      <c:scatterChart>
        <c:scatterStyle val="lineMarker"/>
        <c:varyColors val="0"/>
        <c:ser>
          <c:idx val="0"/>
          <c:order val="0"/>
          <c:tx>
            <c:strRef>
              <c:f>refine_cell_zero!$N$1</c:f>
              <c:strCache>
                <c:ptCount val="1"/>
                <c:pt idx="0">
                  <c:v>(do-dc)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refine_cell_zero!$M$2:$M$28</c:f>
              <c:numCache>
                <c:formatCode>General</c:formatCode>
                <c:ptCount val="27"/>
                <c:pt idx="0">
                  <c:v>16.669</c:v>
                </c:pt>
                <c:pt idx="1">
                  <c:v>20.48</c:v>
                </c:pt>
                <c:pt idx="2">
                  <c:v>29.123000000000001</c:v>
                </c:pt>
                <c:pt idx="3">
                  <c:v>31.527000000000001</c:v>
                </c:pt>
                <c:pt idx="4">
                  <c:v>33.758000000000003</c:v>
                </c:pt>
                <c:pt idx="5">
                  <c:v>35.878999999999998</c:v>
                </c:pt>
                <c:pt idx="6">
                  <c:v>37.904000000000003</c:v>
                </c:pt>
                <c:pt idx="7">
                  <c:v>39.822000000000003</c:v>
                </c:pt>
                <c:pt idx="8">
                  <c:v>41.703000000000003</c:v>
                </c:pt>
                <c:pt idx="9">
                  <c:v>43.472000000000001</c:v>
                </c:pt>
                <c:pt idx="10">
                  <c:v>46.896999999999998</c:v>
                </c:pt>
                <c:pt idx="11">
                  <c:v>48.533000000000001</c:v>
                </c:pt>
                <c:pt idx="12">
                  <c:v>50.122</c:v>
                </c:pt>
                <c:pt idx="13">
                  <c:v>51.67</c:v>
                </c:pt>
                <c:pt idx="14">
                  <c:v>53.215000000000003</c:v>
                </c:pt>
                <c:pt idx="15">
                  <c:v>54.707999999999998</c:v>
                </c:pt>
                <c:pt idx="16">
                  <c:v>56.161999999999999</c:v>
                </c:pt>
                <c:pt idx="17">
                  <c:v>57.613</c:v>
                </c:pt>
                <c:pt idx="18">
                  <c:v>59.037999999999997</c:v>
                </c:pt>
                <c:pt idx="19">
                  <c:v>60.441000000000003</c:v>
                </c:pt>
                <c:pt idx="20">
                  <c:v>61.817999999999998</c:v>
                </c:pt>
                <c:pt idx="21">
                  <c:v>63.19</c:v>
                </c:pt>
                <c:pt idx="22">
                  <c:v>64.522999999999996</c:v>
                </c:pt>
                <c:pt idx="23">
                  <c:v>65.869</c:v>
                </c:pt>
                <c:pt idx="24">
                  <c:v>69.787999999999997</c:v>
                </c:pt>
              </c:numCache>
            </c:numRef>
          </c:xVal>
          <c:yVal>
            <c:numRef>
              <c:f>refine_cell_zero!$N$2:$N$28</c:f>
              <c:numCache>
                <c:formatCode>0.0000</c:formatCode>
                <c:ptCount val="27"/>
                <c:pt idx="0">
                  <c:v>1.3910000000000089E-2</c:v>
                </c:pt>
                <c:pt idx="1">
                  <c:v>5.6381210830522832E-3</c:v>
                </c:pt>
                <c:pt idx="2">
                  <c:v>3.7935732949834211E-3</c:v>
                </c:pt>
                <c:pt idx="3">
                  <c:v>2.4308357283016058E-3</c:v>
                </c:pt>
                <c:pt idx="4">
                  <c:v>2.9200000000000337E-3</c:v>
                </c:pt>
                <c:pt idx="5">
                  <c:v>2.3960398075320022E-3</c:v>
                </c:pt>
                <c:pt idx="6">
                  <c:v>1.4779438502232622E-3</c:v>
                </c:pt>
                <c:pt idx="7">
                  <c:v>1.8824066305298537E-3</c:v>
                </c:pt>
                <c:pt idx="8">
                  <c:v>3.2406054152600561E-4</c:v>
                </c:pt>
                <c:pt idx="9">
                  <c:v>1.148967535248957E-3</c:v>
                </c:pt>
                <c:pt idx="10">
                  <c:v>4.6363014841332983E-4</c:v>
                </c:pt>
                <c:pt idx="11">
                  <c:v>4.2702985564924134E-4</c:v>
                </c:pt>
                <c:pt idx="12">
                  <c:v>6.0499748940645581E-4</c:v>
                </c:pt>
                <c:pt idx="13">
                  <c:v>9.2333333333338707E-4</c:v>
                </c:pt>
                <c:pt idx="14">
                  <c:v>3.1293601391690906E-4</c:v>
                </c:pt>
                <c:pt idx="15">
                  <c:v>3.8284011075906399E-4</c:v>
                </c:pt>
                <c:pt idx="16">
                  <c:v>7.7449040182586693E-4</c:v>
                </c:pt>
                <c:pt idx="17">
                  <c:v>5.7987373785284291E-4</c:v>
                </c:pt>
                <c:pt idx="18">
                  <c:v>4.6526475809050005E-4</c:v>
                </c:pt>
                <c:pt idx="19">
                  <c:v>3.9178664749162095E-4</c:v>
                </c:pt>
                <c:pt idx="20">
                  <c:v>4.6362388451948178E-4</c:v>
                </c:pt>
                <c:pt idx="21">
                  <c:v>2.8448000314273969E-4</c:v>
                </c:pt>
                <c:pt idx="22">
                  <c:v>5.7270702768397186E-4</c:v>
                </c:pt>
                <c:pt idx="23">
                  <c:v>3.0541786415083649E-4</c:v>
                </c:pt>
                <c:pt idx="24">
                  <c:v>2.9865379798077463E-4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39-4F81-8A9B-A5BB75E68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4051232"/>
        <c:axId val="1"/>
      </c:scatterChart>
      <c:valAx>
        <c:axId val="179405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2-theta_obs</a:t>
                </a:r>
              </a:p>
            </c:rich>
          </c:tx>
          <c:layout>
            <c:manualLayout>
              <c:xMode val="edge"/>
              <c:yMode val="edge"/>
              <c:x val="0.50101832993890016"/>
              <c:y val="0.8689170033521090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6"/>
        <c:crossBetween val="midCat"/>
      </c:valAx>
      <c:valAx>
        <c:axId val="1"/>
        <c:scaling>
          <c:orientation val="minMax"/>
          <c:max val="0.02"/>
          <c:min val="-0.02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d_obs - d_calc</a:t>
                </a:r>
              </a:p>
            </c:rich>
          </c:tx>
          <c:layout>
            <c:manualLayout>
              <c:xMode val="edge"/>
              <c:yMode val="edge"/>
              <c:x val="2.0366598778004074E-2"/>
              <c:y val="0.303371966144681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051232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288581220596727"/>
          <c:y val="9.9239700601680761E-2"/>
          <c:w val="0.2127727357011156"/>
          <c:h val="0.150131854756388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89810357352476"/>
          <c:y val="5.6390977443609019E-2"/>
          <c:w val="0.81632734407619589"/>
          <c:h val="0.71052631578947367"/>
        </c:manualLayout>
      </c:layout>
      <c:scatterChart>
        <c:scatterStyle val="lineMarker"/>
        <c:varyColors val="0"/>
        <c:ser>
          <c:idx val="0"/>
          <c:order val="0"/>
          <c:tx>
            <c:strRef>
              <c:f>refine_cell!$P$1</c:f>
              <c:strCache>
                <c:ptCount val="1"/>
                <c:pt idx="0">
                  <c:v>2th0-2thc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refine_cell!$M$2:$M$28</c:f>
              <c:numCache>
                <c:formatCode>General</c:formatCode>
                <c:ptCount val="27"/>
                <c:pt idx="0">
                  <c:v>16.669</c:v>
                </c:pt>
                <c:pt idx="1">
                  <c:v>20.48</c:v>
                </c:pt>
                <c:pt idx="2">
                  <c:v>29.123000000000001</c:v>
                </c:pt>
                <c:pt idx="3">
                  <c:v>31.527000000000001</c:v>
                </c:pt>
                <c:pt idx="4">
                  <c:v>33.758000000000003</c:v>
                </c:pt>
                <c:pt idx="5">
                  <c:v>35.878999999999998</c:v>
                </c:pt>
                <c:pt idx="6">
                  <c:v>37.904000000000003</c:v>
                </c:pt>
                <c:pt idx="7">
                  <c:v>39.822000000000003</c:v>
                </c:pt>
                <c:pt idx="8">
                  <c:v>41.703000000000003</c:v>
                </c:pt>
                <c:pt idx="9">
                  <c:v>43.472000000000001</c:v>
                </c:pt>
                <c:pt idx="10">
                  <c:v>46.896999999999998</c:v>
                </c:pt>
                <c:pt idx="11">
                  <c:v>48.533000000000001</c:v>
                </c:pt>
                <c:pt idx="12">
                  <c:v>50.122</c:v>
                </c:pt>
                <c:pt idx="13">
                  <c:v>51.67</c:v>
                </c:pt>
                <c:pt idx="14">
                  <c:v>53.215000000000003</c:v>
                </c:pt>
                <c:pt idx="15">
                  <c:v>54.707999999999998</c:v>
                </c:pt>
                <c:pt idx="16">
                  <c:v>56.161999999999999</c:v>
                </c:pt>
                <c:pt idx="17">
                  <c:v>57.613</c:v>
                </c:pt>
                <c:pt idx="18">
                  <c:v>59.037999999999997</c:v>
                </c:pt>
                <c:pt idx="19">
                  <c:v>60.441000000000003</c:v>
                </c:pt>
                <c:pt idx="20">
                  <c:v>61.817999999999998</c:v>
                </c:pt>
                <c:pt idx="21">
                  <c:v>63.19</c:v>
                </c:pt>
                <c:pt idx="22">
                  <c:v>64.522999999999996</c:v>
                </c:pt>
                <c:pt idx="23">
                  <c:v>65.869</c:v>
                </c:pt>
                <c:pt idx="24">
                  <c:v>69.787999999999997</c:v>
                </c:pt>
              </c:numCache>
            </c:numRef>
          </c:xVal>
          <c:yVal>
            <c:numRef>
              <c:f>refine_cell!$P$2:$P$28</c:f>
              <c:numCache>
                <c:formatCode>General</c:formatCode>
                <c:ptCount val="27"/>
                <c:pt idx="0">
                  <c:v>-4.489294673052413E-2</c:v>
                </c:pt>
                <c:pt idx="1">
                  <c:v>-2.7035013748463399E-2</c:v>
                </c:pt>
                <c:pt idx="2">
                  <c:v>-3.7480971235460459E-2</c:v>
                </c:pt>
                <c:pt idx="3">
                  <c:v>-2.8377761563408654E-2</c:v>
                </c:pt>
                <c:pt idx="4">
                  <c:v>-3.9251634296768145E-2</c:v>
                </c:pt>
                <c:pt idx="5">
                  <c:v>-3.6054108117980377E-2</c:v>
                </c:pt>
                <c:pt idx="6">
                  <c:v>-2.5850566175755318E-2</c:v>
                </c:pt>
                <c:pt idx="7">
                  <c:v>-3.5536705313418793E-2</c:v>
                </c:pt>
                <c:pt idx="8">
                  <c:v>-7.4595993600823363E-3</c:v>
                </c:pt>
                <c:pt idx="9">
                  <c:v>-2.6439125314951184E-2</c:v>
                </c:pt>
                <c:pt idx="10">
                  <c:v>-1.3032525189935029E-2</c:v>
                </c:pt>
                <c:pt idx="11">
                  <c:v>-1.2711726059819739E-2</c:v>
                </c:pt>
                <c:pt idx="12">
                  <c:v>-1.9134052418159797E-2</c:v>
                </c:pt>
                <c:pt idx="13">
                  <c:v>-3.0287521310469856E-2</c:v>
                </c:pt>
                <c:pt idx="14">
                  <c:v>-1.1621505065186E-2</c:v>
                </c:pt>
                <c:pt idx="15">
                  <c:v>-1.514579927602E-2</c:v>
                </c:pt>
                <c:pt idx="16">
                  <c:v>-3.0507615961397505E-2</c:v>
                </c:pt>
                <c:pt idx="17">
                  <c:v>-2.405223851815208E-2</c:v>
                </c:pt>
                <c:pt idx="18">
                  <c:v>-2.0871393843592045E-2</c:v>
                </c:pt>
                <c:pt idx="19">
                  <c:v>-1.8842259844234377E-2</c:v>
                </c:pt>
                <c:pt idx="20">
                  <c:v>-2.3659242178084128E-2</c:v>
                </c:pt>
                <c:pt idx="21">
                  <c:v>-1.5860103383502633E-2</c:v>
                </c:pt>
                <c:pt idx="22">
                  <c:v>-3.0847634657561684E-2</c:v>
                </c:pt>
                <c:pt idx="23">
                  <c:v>-1.790777610918326E-2</c:v>
                </c:pt>
                <c:pt idx="24">
                  <c:v>-1.9935318970453864E-2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F6-4303-8B00-76B3A8802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4044512"/>
        <c:axId val="1"/>
      </c:scatterChart>
      <c:valAx>
        <c:axId val="1794044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2-theta_obs</a:t>
                </a:r>
              </a:p>
            </c:rich>
          </c:tx>
          <c:layout>
            <c:manualLayout>
              <c:xMode val="edge"/>
              <c:yMode val="edge"/>
              <c:x val="0.48979634688521073"/>
              <c:y val="0.868421052631578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6"/>
        <c:crossBetween val="midCat"/>
      </c:valAx>
      <c:valAx>
        <c:axId val="1"/>
        <c:scaling>
          <c:orientation val="minMax"/>
          <c:max val="0.05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2theta_obs - 2theta_calc</a:t>
                </a:r>
              </a:p>
            </c:rich>
          </c:tx>
          <c:layout>
            <c:manualLayout>
              <c:xMode val="edge"/>
              <c:yMode val="edge"/>
              <c:x val="2.0408163265306121E-2"/>
              <c:y val="0.233082706766917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044512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37347866498006"/>
          <c:y val="0.13299701931869873"/>
          <c:w val="0.21305598603900716"/>
          <c:h val="0.150900464226985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0427698574338"/>
          <c:y val="5.6179980761282632E-2"/>
          <c:w val="0.79226069246435848"/>
          <c:h val="0.71161308964291337"/>
        </c:manualLayout>
      </c:layout>
      <c:scatterChart>
        <c:scatterStyle val="lineMarker"/>
        <c:varyColors val="0"/>
        <c:ser>
          <c:idx val="0"/>
          <c:order val="0"/>
          <c:tx>
            <c:strRef>
              <c:f>refine_cell!$N$1</c:f>
              <c:strCache>
                <c:ptCount val="1"/>
                <c:pt idx="0">
                  <c:v>(do-dc)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refine_cell!$M$2:$M$28</c:f>
              <c:numCache>
                <c:formatCode>General</c:formatCode>
                <c:ptCount val="27"/>
                <c:pt idx="0">
                  <c:v>16.669</c:v>
                </c:pt>
                <c:pt idx="1">
                  <c:v>20.48</c:v>
                </c:pt>
                <c:pt idx="2">
                  <c:v>29.123000000000001</c:v>
                </c:pt>
                <c:pt idx="3">
                  <c:v>31.527000000000001</c:v>
                </c:pt>
                <c:pt idx="4">
                  <c:v>33.758000000000003</c:v>
                </c:pt>
                <c:pt idx="5">
                  <c:v>35.878999999999998</c:v>
                </c:pt>
                <c:pt idx="6">
                  <c:v>37.904000000000003</c:v>
                </c:pt>
                <c:pt idx="7">
                  <c:v>39.822000000000003</c:v>
                </c:pt>
                <c:pt idx="8">
                  <c:v>41.703000000000003</c:v>
                </c:pt>
                <c:pt idx="9">
                  <c:v>43.472000000000001</c:v>
                </c:pt>
                <c:pt idx="10">
                  <c:v>46.896999999999998</c:v>
                </c:pt>
                <c:pt idx="11">
                  <c:v>48.533000000000001</c:v>
                </c:pt>
                <c:pt idx="12">
                  <c:v>50.122</c:v>
                </c:pt>
                <c:pt idx="13">
                  <c:v>51.67</c:v>
                </c:pt>
                <c:pt idx="14">
                  <c:v>53.215000000000003</c:v>
                </c:pt>
                <c:pt idx="15">
                  <c:v>54.707999999999998</c:v>
                </c:pt>
                <c:pt idx="16">
                  <c:v>56.161999999999999</c:v>
                </c:pt>
                <c:pt idx="17">
                  <c:v>57.613</c:v>
                </c:pt>
                <c:pt idx="18">
                  <c:v>59.037999999999997</c:v>
                </c:pt>
                <c:pt idx="19">
                  <c:v>60.441000000000003</c:v>
                </c:pt>
                <c:pt idx="20">
                  <c:v>61.817999999999998</c:v>
                </c:pt>
                <c:pt idx="21">
                  <c:v>63.19</c:v>
                </c:pt>
                <c:pt idx="22">
                  <c:v>64.522999999999996</c:v>
                </c:pt>
                <c:pt idx="23">
                  <c:v>65.869</c:v>
                </c:pt>
                <c:pt idx="24">
                  <c:v>69.787999999999997</c:v>
                </c:pt>
              </c:numCache>
            </c:numRef>
          </c:xVal>
          <c:yVal>
            <c:numRef>
              <c:f>refine_cell!$N$2:$N$28</c:f>
              <c:numCache>
                <c:formatCode>0.0000</c:formatCode>
                <c:ptCount val="27"/>
                <c:pt idx="0">
                  <c:v>1.3910000000000089E-2</c:v>
                </c:pt>
                <c:pt idx="1">
                  <c:v>5.6381210830522832E-3</c:v>
                </c:pt>
                <c:pt idx="2">
                  <c:v>3.7935732949834211E-3</c:v>
                </c:pt>
                <c:pt idx="3">
                  <c:v>2.4308357283016058E-3</c:v>
                </c:pt>
                <c:pt idx="4">
                  <c:v>2.9200000000000337E-3</c:v>
                </c:pt>
                <c:pt idx="5">
                  <c:v>2.3960398075320022E-3</c:v>
                </c:pt>
                <c:pt idx="6">
                  <c:v>1.4779438502232622E-3</c:v>
                </c:pt>
                <c:pt idx="7">
                  <c:v>1.8824066305298537E-3</c:v>
                </c:pt>
                <c:pt idx="8">
                  <c:v>3.2406054152600561E-4</c:v>
                </c:pt>
                <c:pt idx="9">
                  <c:v>1.148967535248957E-3</c:v>
                </c:pt>
                <c:pt idx="10">
                  <c:v>4.6363014841332983E-4</c:v>
                </c:pt>
                <c:pt idx="11">
                  <c:v>4.2702985564924134E-4</c:v>
                </c:pt>
                <c:pt idx="12">
                  <c:v>6.0499748940645581E-4</c:v>
                </c:pt>
                <c:pt idx="13">
                  <c:v>9.2333333333338707E-4</c:v>
                </c:pt>
                <c:pt idx="14">
                  <c:v>3.1293601391690906E-4</c:v>
                </c:pt>
                <c:pt idx="15">
                  <c:v>3.8284011075906399E-4</c:v>
                </c:pt>
                <c:pt idx="16">
                  <c:v>7.7449040182586693E-4</c:v>
                </c:pt>
                <c:pt idx="17">
                  <c:v>5.7987373785284291E-4</c:v>
                </c:pt>
                <c:pt idx="18">
                  <c:v>4.6526475809050005E-4</c:v>
                </c:pt>
                <c:pt idx="19">
                  <c:v>3.9178664749162095E-4</c:v>
                </c:pt>
                <c:pt idx="20">
                  <c:v>4.6362388451948178E-4</c:v>
                </c:pt>
                <c:pt idx="21">
                  <c:v>2.8448000314273969E-4</c:v>
                </c:pt>
                <c:pt idx="22">
                  <c:v>5.7270702768397186E-4</c:v>
                </c:pt>
                <c:pt idx="23">
                  <c:v>3.0541786415083649E-4</c:v>
                </c:pt>
                <c:pt idx="24">
                  <c:v>2.9865379798077463E-4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CD-42CD-8971-F6621725D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4044032"/>
        <c:axId val="1"/>
      </c:scatterChart>
      <c:valAx>
        <c:axId val="179404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2-theta_obs</a:t>
                </a:r>
              </a:p>
            </c:rich>
          </c:tx>
          <c:layout>
            <c:manualLayout>
              <c:xMode val="edge"/>
              <c:yMode val="edge"/>
              <c:x val="0.50101832993890016"/>
              <c:y val="0.8689170033521090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-6"/>
        <c:crossBetween val="midCat"/>
      </c:valAx>
      <c:valAx>
        <c:axId val="1"/>
        <c:scaling>
          <c:orientation val="minMax"/>
          <c:max val="0.02"/>
          <c:min val="-0.02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d_obs - d_calc</a:t>
                </a:r>
              </a:p>
            </c:rich>
          </c:tx>
          <c:layout>
            <c:manualLayout>
              <c:xMode val="edge"/>
              <c:yMode val="edge"/>
              <c:x val="2.0366598778004074E-2"/>
              <c:y val="0.303371966144681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044032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288581220596727"/>
          <c:y val="9.9239700601680761E-2"/>
          <c:w val="0.2127727357011156"/>
          <c:h val="0.150131854756388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49601469602701"/>
          <c:y val="7.9617834394904455E-2"/>
          <c:w val="0.70487204634900824"/>
          <c:h val="0.72292993630573243"/>
        </c:manualLayout>
      </c:layout>
      <c:scatterChart>
        <c:scatterStyle val="lineMarker"/>
        <c:varyColors val="0"/>
        <c:ser>
          <c:idx val="0"/>
          <c:order val="0"/>
          <c:tx>
            <c:strRef>
              <c:f>index_peaks!$L$1</c:f>
              <c:strCache>
                <c:ptCount val="1"/>
                <c:pt idx="0">
                  <c:v>a_calc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index_peaks!$A$2:$A$26</c:f>
              <c:numCache>
                <c:formatCode>General</c:formatCode>
                <c:ptCount val="25"/>
                <c:pt idx="0">
                  <c:v>16.669</c:v>
                </c:pt>
                <c:pt idx="1">
                  <c:v>20.48</c:v>
                </c:pt>
                <c:pt idx="2">
                  <c:v>29.123000000000001</c:v>
                </c:pt>
                <c:pt idx="3">
                  <c:v>31.527000000000001</c:v>
                </c:pt>
                <c:pt idx="4">
                  <c:v>33.758000000000003</c:v>
                </c:pt>
                <c:pt idx="5">
                  <c:v>35.878999999999998</c:v>
                </c:pt>
                <c:pt idx="6">
                  <c:v>37.904000000000003</c:v>
                </c:pt>
                <c:pt idx="7">
                  <c:v>39.822000000000003</c:v>
                </c:pt>
                <c:pt idx="8">
                  <c:v>41.703000000000003</c:v>
                </c:pt>
                <c:pt idx="9">
                  <c:v>43.472000000000001</c:v>
                </c:pt>
                <c:pt idx="10">
                  <c:v>46.896999999999998</c:v>
                </c:pt>
                <c:pt idx="11">
                  <c:v>48.533000000000001</c:v>
                </c:pt>
                <c:pt idx="12">
                  <c:v>50.122</c:v>
                </c:pt>
                <c:pt idx="13">
                  <c:v>51.67</c:v>
                </c:pt>
                <c:pt idx="14">
                  <c:v>53.215000000000003</c:v>
                </c:pt>
                <c:pt idx="15">
                  <c:v>54.707999999999998</c:v>
                </c:pt>
                <c:pt idx="16">
                  <c:v>56.161999999999999</c:v>
                </c:pt>
                <c:pt idx="17">
                  <c:v>57.613</c:v>
                </c:pt>
                <c:pt idx="18">
                  <c:v>59.037999999999997</c:v>
                </c:pt>
                <c:pt idx="19">
                  <c:v>60.441000000000003</c:v>
                </c:pt>
                <c:pt idx="20">
                  <c:v>61.817999999999998</c:v>
                </c:pt>
                <c:pt idx="21">
                  <c:v>63.19</c:v>
                </c:pt>
                <c:pt idx="22">
                  <c:v>64.522999999999996</c:v>
                </c:pt>
                <c:pt idx="23">
                  <c:v>65.869</c:v>
                </c:pt>
                <c:pt idx="24">
                  <c:v>69.787999999999997</c:v>
                </c:pt>
              </c:numCache>
            </c:numRef>
          </c:xVal>
          <c:yVal>
            <c:numRef>
              <c:f>index_peaks!$L$2:$L$26</c:f>
              <c:numCache>
                <c:formatCode>General</c:formatCode>
                <c:ptCount val="25"/>
                <c:pt idx="0">
                  <c:v>10.62782</c:v>
                </c:pt>
                <c:pt idx="1">
                  <c:v>10.613810519761506</c:v>
                </c:pt>
                <c:pt idx="2">
                  <c:v>10.613141323378295</c:v>
                </c:pt>
                <c:pt idx="3">
                  <c:v>10.609095354458834</c:v>
                </c:pt>
                <c:pt idx="4">
                  <c:v>10.61168</c:v>
                </c:pt>
                <c:pt idx="5">
                  <c:v>10.610165535975392</c:v>
                </c:pt>
                <c:pt idx="6">
                  <c:v>10.606609565832054</c:v>
                </c:pt>
                <c:pt idx="7">
                  <c:v>10.608829269726233</c:v>
                </c:pt>
                <c:pt idx="8">
                  <c:v>10.601587565945016</c:v>
                </c:pt>
                <c:pt idx="9">
                  <c:v>10.60585860788272</c:v>
                </c:pt>
                <c:pt idx="10">
                  <c:v>10.602539406906253</c:v>
                </c:pt>
                <c:pt idx="11">
                  <c:v>10.60241564565359</c:v>
                </c:pt>
                <c:pt idx="12">
                  <c:v>10.603527711257231</c:v>
                </c:pt>
                <c:pt idx="13">
                  <c:v>10.60554</c:v>
                </c:pt>
                <c:pt idx="14">
                  <c:v>10.601929067146223</c:v>
                </c:pt>
                <c:pt idx="15">
                  <c:v>10.60242129345934</c:v>
                </c:pt>
                <c:pt idx="16">
                  <c:v>10.605019271467638</c:v>
                </c:pt>
                <c:pt idx="17">
                  <c:v>10.603846447228477</c:v>
                </c:pt>
                <c:pt idx="18">
                  <c:v>10.603155579118887</c:v>
                </c:pt>
                <c:pt idx="19">
                  <c:v>10.60271437751673</c:v>
                </c:pt>
                <c:pt idx="20">
                  <c:v>10.603278315926637</c:v>
                </c:pt>
                <c:pt idx="21">
                  <c:v>10.602051414476351</c:v>
                </c:pt>
                <c:pt idx="22">
                  <c:v>10.604208519969795</c:v>
                </c:pt>
                <c:pt idx="23">
                  <c:v>10.602285538014904</c:v>
                </c:pt>
                <c:pt idx="24">
                  <c:v>10.602351602356904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50-466B-97A6-E1A535DA4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4043552"/>
        <c:axId val="1"/>
      </c:scatterChart>
      <c:valAx>
        <c:axId val="179404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2-theta</a:t>
                </a:r>
              </a:p>
            </c:rich>
          </c:tx>
          <c:layout>
            <c:manualLayout>
              <c:xMode val="edge"/>
              <c:yMode val="edge"/>
              <c:x val="0.52149057299069701"/>
              <c:y val="0.888535031847133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a_calc</a:t>
                </a:r>
              </a:p>
            </c:rich>
          </c:tx>
          <c:layout>
            <c:manualLayout>
              <c:xMode val="edge"/>
              <c:yMode val="edge"/>
              <c:x val="2.5787965616045846E-2"/>
              <c:y val="0.3949044585987261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043552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763783068151796"/>
          <c:y val="0.21862165035840134"/>
          <c:w val="0.19593981196838953"/>
          <c:h val="6.2772553073204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26</xdr:row>
      <xdr:rowOff>101600</xdr:rowOff>
    </xdr:from>
    <xdr:to>
      <xdr:col>10</xdr:col>
      <xdr:colOff>247650</xdr:colOff>
      <xdr:row>42</xdr:row>
      <xdr:rowOff>44450</xdr:rowOff>
    </xdr:to>
    <xdr:graphicFrame macro="">
      <xdr:nvGraphicFramePr>
        <xdr:cNvPr id="3076" name="Chart 1">
          <a:extLst>
            <a:ext uri="{FF2B5EF4-FFF2-40B4-BE49-F238E27FC236}">
              <a16:creationId xmlns:a16="http://schemas.microsoft.com/office/drawing/2014/main" id="{FE2A88C0-911C-D2DA-1998-D09B78546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381000</xdr:colOff>
      <xdr:row>26</xdr:row>
      <xdr:rowOff>101600</xdr:rowOff>
    </xdr:from>
    <xdr:to>
      <xdr:col>19</xdr:col>
      <xdr:colOff>190500</xdr:colOff>
      <xdr:row>42</xdr:row>
      <xdr:rowOff>57150</xdr:rowOff>
    </xdr:to>
    <xdr:graphicFrame macro="">
      <xdr:nvGraphicFramePr>
        <xdr:cNvPr id="3077" name="Chart 2">
          <a:extLst>
            <a:ext uri="{FF2B5EF4-FFF2-40B4-BE49-F238E27FC236}">
              <a16:creationId xmlns:a16="http://schemas.microsoft.com/office/drawing/2014/main" id="{B8608805-7499-1F50-E9EC-EDF77132A0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7</xdr:row>
      <xdr:rowOff>76200</xdr:rowOff>
    </xdr:from>
    <xdr:to>
      <xdr:col>4</xdr:col>
      <xdr:colOff>485775</xdr:colOff>
      <xdr:row>12</xdr:row>
      <xdr:rowOff>60323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6BE9E419-811D-1948-D9F2-A16BC35AB2CD}"/>
            </a:ext>
          </a:extLst>
        </xdr:cNvPr>
        <xdr:cNvSpPr>
          <a:spLocks noChangeArrowheads="1"/>
        </xdr:cNvSpPr>
      </xdr:nvSpPr>
      <xdr:spPr bwMode="auto">
        <a:xfrm>
          <a:off x="57150" y="1209675"/>
          <a:ext cx="3267075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Refine unit cell by changing cell parameter lambda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Refine cell either by minimising (do-dc)^2 or by minimising (2tho-2thc)^2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Try introducing a zero point to the refinement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26</xdr:row>
      <xdr:rowOff>101600</xdr:rowOff>
    </xdr:from>
    <xdr:to>
      <xdr:col>10</xdr:col>
      <xdr:colOff>247650</xdr:colOff>
      <xdr:row>42</xdr:row>
      <xdr:rowOff>44450</xdr:rowOff>
    </xdr:to>
    <xdr:graphicFrame macro="">
      <xdr:nvGraphicFramePr>
        <xdr:cNvPr id="2053" name="Chart 2">
          <a:extLst>
            <a:ext uri="{FF2B5EF4-FFF2-40B4-BE49-F238E27FC236}">
              <a16:creationId xmlns:a16="http://schemas.microsoft.com/office/drawing/2014/main" id="{2130E9F3-D45E-58AA-9E75-65314FB5B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381000</xdr:colOff>
      <xdr:row>26</xdr:row>
      <xdr:rowOff>101600</xdr:rowOff>
    </xdr:from>
    <xdr:to>
      <xdr:col>19</xdr:col>
      <xdr:colOff>190500</xdr:colOff>
      <xdr:row>42</xdr:row>
      <xdr:rowOff>57150</xdr:rowOff>
    </xdr:to>
    <xdr:graphicFrame macro="">
      <xdr:nvGraphicFramePr>
        <xdr:cNvPr id="2054" name="Chart 3">
          <a:extLst>
            <a:ext uri="{FF2B5EF4-FFF2-40B4-BE49-F238E27FC236}">
              <a16:creationId xmlns:a16="http://schemas.microsoft.com/office/drawing/2014/main" id="{DD0DDEA1-D29A-D7A1-13AD-03C5E9C2E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7</xdr:row>
      <xdr:rowOff>76200</xdr:rowOff>
    </xdr:from>
    <xdr:to>
      <xdr:col>4</xdr:col>
      <xdr:colOff>485775</xdr:colOff>
      <xdr:row>12</xdr:row>
      <xdr:rowOff>60323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5F9877E1-0BA1-6EAF-F9EF-704AED9A0364}"/>
            </a:ext>
          </a:extLst>
        </xdr:cNvPr>
        <xdr:cNvSpPr>
          <a:spLocks noChangeArrowheads="1"/>
        </xdr:cNvSpPr>
      </xdr:nvSpPr>
      <xdr:spPr bwMode="auto">
        <a:xfrm>
          <a:off x="57150" y="1209675"/>
          <a:ext cx="3267075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Refine unit cell by changing cell parameter lambda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Refine cell either by minimising (do-dc)^2 or by minimising (2tho-2thc)^2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Try introducing a zero point to the refinement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508000</xdr:colOff>
      <xdr:row>29</xdr:row>
      <xdr:rowOff>57150</xdr:rowOff>
    </xdr:from>
    <xdr:to>
      <xdr:col>11</xdr:col>
      <xdr:colOff>317500</xdr:colOff>
      <xdr:row>47</xdr:row>
      <xdr:rowOff>133350</xdr:rowOff>
    </xdr:to>
    <xdr:graphicFrame macro="">
      <xdr:nvGraphicFramePr>
        <xdr:cNvPr id="1026" name="Chart 1">
          <a:extLst>
            <a:ext uri="{FF2B5EF4-FFF2-40B4-BE49-F238E27FC236}">
              <a16:creationId xmlns:a16="http://schemas.microsoft.com/office/drawing/2014/main" id="{2D19B747-EF83-D8DE-99F4-103B8439B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701A-F5CD-4D4C-B0E0-2F53D830CBC8}">
  <sheetPr>
    <pageSetUpPr fitToPage="1"/>
  </sheetPr>
  <dimension ref="A1:Q28"/>
  <sheetViews>
    <sheetView zoomScale="85" workbookViewId="0">
      <selection activeCell="D3" sqref="D3"/>
    </sheetView>
  </sheetViews>
  <sheetFormatPr defaultRowHeight="12.5" x14ac:dyDescent="0.25"/>
  <cols>
    <col min="1" max="1" width="15.1796875" customWidth="1"/>
    <col min="6" max="8" width="2.81640625" customWidth="1"/>
    <col min="9" max="9" width="6.1796875" customWidth="1"/>
    <col min="10" max="10" width="7.26953125" style="2" customWidth="1"/>
    <col min="11" max="12" width="6.26953125" customWidth="1"/>
    <col min="13" max="14" width="7.453125" customWidth="1"/>
    <col min="15" max="15" width="8.7265625" customWidth="1"/>
  </cols>
  <sheetData>
    <row r="1" spans="1:17" x14ac:dyDescent="0.25">
      <c r="A1" t="s">
        <v>17</v>
      </c>
      <c r="B1">
        <v>1.5406</v>
      </c>
      <c r="F1" s="3" t="s">
        <v>2</v>
      </c>
      <c r="G1" s="3" t="s">
        <v>3</v>
      </c>
      <c r="H1" s="3" t="s">
        <v>4</v>
      </c>
      <c r="I1" s="3" t="s">
        <v>7</v>
      </c>
      <c r="J1" s="5" t="s">
        <v>13</v>
      </c>
      <c r="K1" s="3" t="s">
        <v>14</v>
      </c>
      <c r="L1" s="3" t="s">
        <v>16</v>
      </c>
      <c r="M1" s="3" t="s">
        <v>15</v>
      </c>
      <c r="N1" s="3" t="s">
        <v>22</v>
      </c>
      <c r="O1" s="3" t="s">
        <v>18</v>
      </c>
      <c r="P1" s="3" t="s">
        <v>23</v>
      </c>
      <c r="Q1" s="3" t="s">
        <v>19</v>
      </c>
    </row>
    <row r="2" spans="1:17" x14ac:dyDescent="0.25">
      <c r="A2" t="s">
        <v>12</v>
      </c>
      <c r="B2" s="7">
        <v>10.6</v>
      </c>
      <c r="F2" s="3">
        <v>2</v>
      </c>
      <c r="G2" s="3">
        <v>0</v>
      </c>
      <c r="H2" s="3">
        <v>0</v>
      </c>
      <c r="I2" s="3">
        <f t="shared" ref="I2:I26" si="0">F2^2+G2^2+H2^2</f>
        <v>4</v>
      </c>
      <c r="J2" s="5">
        <f t="shared" ref="J2:J26" si="1">$B$2/I2^0.5</f>
        <v>5.3</v>
      </c>
      <c r="K2" s="3">
        <f>DEGREES(2*ASIN($B$1/(2*J2)))+$B$3</f>
        <v>16.713892946730525</v>
      </c>
      <c r="L2" s="3">
        <v>5.3139099999999999</v>
      </c>
      <c r="M2" s="3">
        <v>16.669</v>
      </c>
      <c r="N2" s="5">
        <f t="shared" ref="N2:N26" si="2">L2-J2</f>
        <v>1.3910000000000089E-2</v>
      </c>
      <c r="O2" s="6">
        <f t="shared" ref="O2:O26" si="3">N2^2</f>
        <v>1.9348810000000246E-4</v>
      </c>
      <c r="P2" s="3">
        <f t="shared" ref="P2:P26" si="4">M2-K2</f>
        <v>-4.489294673052413E-2</v>
      </c>
      <c r="Q2" s="3">
        <f t="shared" ref="Q2:Q26" si="5">P2^2</f>
        <v>2.0153766661496772E-3</v>
      </c>
    </row>
    <row r="3" spans="1:17" x14ac:dyDescent="0.25">
      <c r="A3" t="s">
        <v>24</v>
      </c>
      <c r="B3" s="7">
        <v>0</v>
      </c>
      <c r="F3" s="3">
        <v>2</v>
      </c>
      <c r="G3" s="3">
        <v>1</v>
      </c>
      <c r="H3" s="3">
        <v>1</v>
      </c>
      <c r="I3" s="3">
        <f t="shared" si="0"/>
        <v>6</v>
      </c>
      <c r="J3" s="5">
        <f t="shared" si="1"/>
        <v>4.3274318789169479</v>
      </c>
      <c r="K3" s="3">
        <f t="shared" ref="K3:K26" si="6">DEGREES(2*ASIN($B$1/(2*J3)))+$B$3</f>
        <v>20.507035013748464</v>
      </c>
      <c r="L3" s="3">
        <v>4.3330700000000002</v>
      </c>
      <c r="M3" s="3">
        <v>20.48</v>
      </c>
      <c r="N3" s="5">
        <f t="shared" si="2"/>
        <v>5.6381210830522832E-3</v>
      </c>
      <c r="O3" s="6">
        <f t="shared" si="3"/>
        <v>3.1788409347158649E-5</v>
      </c>
      <c r="P3" s="3">
        <f t="shared" si="4"/>
        <v>-2.7035013748463399E-2</v>
      </c>
      <c r="Q3" s="3">
        <f t="shared" si="5"/>
        <v>7.3089196837960503E-4</v>
      </c>
    </row>
    <row r="4" spans="1:17" x14ac:dyDescent="0.25">
      <c r="F4" s="3">
        <v>2</v>
      </c>
      <c r="G4" s="3">
        <v>2</v>
      </c>
      <c r="H4" s="3">
        <v>2</v>
      </c>
      <c r="I4" s="3">
        <f t="shared" si="0"/>
        <v>12</v>
      </c>
      <c r="J4" s="5">
        <f t="shared" si="1"/>
        <v>3.0599564267050168</v>
      </c>
      <c r="K4" s="3">
        <f t="shared" si="6"/>
        <v>29.160480971235462</v>
      </c>
      <c r="L4" s="3">
        <v>3.0637500000000002</v>
      </c>
      <c r="M4" s="3">
        <v>29.123000000000001</v>
      </c>
      <c r="N4" s="5">
        <f t="shared" si="2"/>
        <v>3.7935732949834211E-3</v>
      </c>
      <c r="O4" s="6">
        <f t="shared" si="3"/>
        <v>1.439119834441137E-5</v>
      </c>
      <c r="P4" s="3">
        <f t="shared" si="4"/>
        <v>-3.7480971235460459E-2</v>
      </c>
      <c r="Q4" s="3">
        <f t="shared" si="5"/>
        <v>1.4048232047534142E-3</v>
      </c>
    </row>
    <row r="5" spans="1:17" x14ac:dyDescent="0.25">
      <c r="A5" t="s">
        <v>20</v>
      </c>
      <c r="B5" s="8">
        <f>SUM(O2:O26)</f>
        <v>2.7096976097300236E-4</v>
      </c>
      <c r="F5" s="3">
        <v>3</v>
      </c>
      <c r="G5" s="3">
        <v>2</v>
      </c>
      <c r="H5" s="3">
        <v>1</v>
      </c>
      <c r="I5" s="3">
        <f t="shared" si="0"/>
        <v>14</v>
      </c>
      <c r="J5" s="5">
        <f t="shared" si="1"/>
        <v>2.8329691642716983</v>
      </c>
      <c r="K5" s="3">
        <f t="shared" si="6"/>
        <v>31.55537776156341</v>
      </c>
      <c r="L5" s="3">
        <v>2.8353999999999999</v>
      </c>
      <c r="M5" s="3">
        <v>31.527000000000001</v>
      </c>
      <c r="N5" s="5">
        <f t="shared" si="2"/>
        <v>2.4308357283016058E-3</v>
      </c>
      <c r="O5" s="6">
        <f t="shared" si="3"/>
        <v>5.9089623379875978E-6</v>
      </c>
      <c r="P5" s="3">
        <f t="shared" si="4"/>
        <v>-2.8377761563408654E-2</v>
      </c>
      <c r="Q5" s="3">
        <f t="shared" si="5"/>
        <v>8.052973513496736E-4</v>
      </c>
    </row>
    <row r="6" spans="1:17" x14ac:dyDescent="0.25">
      <c r="A6" t="s">
        <v>21</v>
      </c>
      <c r="B6" s="8">
        <f>SUM(Q2:Q26)</f>
        <v>1.7242951298731567E-2</v>
      </c>
      <c r="F6" s="3">
        <v>4</v>
      </c>
      <c r="G6" s="3">
        <v>0</v>
      </c>
      <c r="H6" s="3">
        <v>0</v>
      </c>
      <c r="I6" s="3">
        <f t="shared" si="0"/>
        <v>16</v>
      </c>
      <c r="J6" s="5">
        <f t="shared" si="1"/>
        <v>2.65</v>
      </c>
      <c r="K6" s="3">
        <f t="shared" si="6"/>
        <v>33.797251634296771</v>
      </c>
      <c r="L6" s="3">
        <v>2.6529199999999999</v>
      </c>
      <c r="M6" s="3">
        <v>33.758000000000003</v>
      </c>
      <c r="N6" s="5">
        <f t="shared" si="2"/>
        <v>2.9200000000000337E-3</v>
      </c>
      <c r="O6" s="6">
        <f t="shared" si="3"/>
        <v>8.5264000000001967E-6</v>
      </c>
      <c r="P6" s="3">
        <f t="shared" si="4"/>
        <v>-3.9251634296768145E-2</v>
      </c>
      <c r="Q6" s="3">
        <f t="shared" si="5"/>
        <v>1.5406907949672252E-3</v>
      </c>
    </row>
    <row r="7" spans="1:17" x14ac:dyDescent="0.25">
      <c r="F7" s="3">
        <v>4</v>
      </c>
      <c r="G7" s="3">
        <v>1</v>
      </c>
      <c r="H7" s="3">
        <v>1</v>
      </c>
      <c r="I7" s="3">
        <f t="shared" si="0"/>
        <v>18</v>
      </c>
      <c r="J7" s="5">
        <f t="shared" si="1"/>
        <v>2.4984439601924682</v>
      </c>
      <c r="K7" s="3">
        <f t="shared" si="6"/>
        <v>35.915054108117978</v>
      </c>
      <c r="L7" s="3">
        <v>2.5008400000000002</v>
      </c>
      <c r="M7" s="3">
        <v>35.878999999999998</v>
      </c>
      <c r="N7" s="5">
        <f t="shared" si="2"/>
        <v>2.3960398075320022E-3</v>
      </c>
      <c r="O7" s="6">
        <f t="shared" si="3"/>
        <v>5.7410067592779939E-6</v>
      </c>
      <c r="P7" s="3">
        <f t="shared" si="4"/>
        <v>-3.6054108117980377E-2</v>
      </c>
      <c r="Q7" s="3">
        <f t="shared" si="5"/>
        <v>1.2998987121830186E-3</v>
      </c>
    </row>
    <row r="8" spans="1:17" x14ac:dyDescent="0.25">
      <c r="F8" s="3">
        <v>4</v>
      </c>
      <c r="G8" s="3">
        <v>2</v>
      </c>
      <c r="H8" s="3">
        <v>0</v>
      </c>
      <c r="I8" s="3">
        <f t="shared" si="0"/>
        <v>20</v>
      </c>
      <c r="J8" s="5">
        <f t="shared" si="1"/>
        <v>2.3702320561497769</v>
      </c>
      <c r="K8" s="3">
        <f t="shared" si="6"/>
        <v>37.929850566175759</v>
      </c>
      <c r="L8" s="3">
        <v>2.3717100000000002</v>
      </c>
      <c r="M8" s="3">
        <v>37.904000000000003</v>
      </c>
      <c r="N8" s="5">
        <f t="shared" si="2"/>
        <v>1.4779438502232622E-3</v>
      </c>
      <c r="O8" s="6">
        <f t="shared" si="3"/>
        <v>2.1843180244127606E-6</v>
      </c>
      <c r="P8" s="3">
        <f t="shared" si="4"/>
        <v>-2.5850566175755318E-2</v>
      </c>
      <c r="Q8" s="3">
        <f t="shared" si="5"/>
        <v>6.6825177160710495E-4</v>
      </c>
    </row>
    <row r="9" spans="1:17" x14ac:dyDescent="0.25">
      <c r="F9" s="3">
        <v>3</v>
      </c>
      <c r="G9" s="3">
        <v>3</v>
      </c>
      <c r="H9" s="3">
        <v>2</v>
      </c>
      <c r="I9" s="3">
        <f t="shared" si="0"/>
        <v>22</v>
      </c>
      <c r="J9" s="5">
        <f t="shared" si="1"/>
        <v>2.2599275933694702</v>
      </c>
      <c r="K9" s="3">
        <f t="shared" si="6"/>
        <v>39.857536705313422</v>
      </c>
      <c r="L9" s="3">
        <v>2.2618100000000001</v>
      </c>
      <c r="M9" s="3">
        <v>39.822000000000003</v>
      </c>
      <c r="N9" s="5">
        <f t="shared" si="2"/>
        <v>1.8824066305298537E-3</v>
      </c>
      <c r="O9" s="6">
        <f t="shared" si="3"/>
        <v>3.543454722662757E-6</v>
      </c>
      <c r="P9" s="3">
        <f t="shared" si="4"/>
        <v>-3.5536705313418793E-2</v>
      </c>
      <c r="Q9" s="3">
        <f t="shared" si="5"/>
        <v>1.2628574245327675E-3</v>
      </c>
    </row>
    <row r="10" spans="1:17" x14ac:dyDescent="0.25">
      <c r="F10" s="3">
        <v>4</v>
      </c>
      <c r="G10" s="3">
        <v>2</v>
      </c>
      <c r="H10" s="3">
        <v>2</v>
      </c>
      <c r="I10" s="3">
        <f t="shared" si="0"/>
        <v>24</v>
      </c>
      <c r="J10" s="5">
        <f t="shared" si="1"/>
        <v>2.163715939458474</v>
      </c>
      <c r="K10" s="3">
        <f t="shared" si="6"/>
        <v>41.710459599360085</v>
      </c>
      <c r="L10" s="3">
        <v>2.16404</v>
      </c>
      <c r="M10" s="3">
        <v>41.703000000000003</v>
      </c>
      <c r="N10" s="5">
        <f t="shared" si="2"/>
        <v>3.2406054152600561E-4</v>
      </c>
      <c r="O10" s="6">
        <f t="shared" si="3"/>
        <v>1.05015234574128E-7</v>
      </c>
      <c r="P10" s="3">
        <f t="shared" si="4"/>
        <v>-7.4595993600823363E-3</v>
      </c>
      <c r="Q10" s="3">
        <f t="shared" si="5"/>
        <v>5.5645622612940798E-5</v>
      </c>
    </row>
    <row r="11" spans="1:17" x14ac:dyDescent="0.25">
      <c r="F11" s="3">
        <v>4</v>
      </c>
      <c r="G11" s="3">
        <v>3</v>
      </c>
      <c r="H11" s="3">
        <v>1</v>
      </c>
      <c r="I11" s="3">
        <f t="shared" si="0"/>
        <v>26</v>
      </c>
      <c r="J11" s="5">
        <f t="shared" si="1"/>
        <v>2.078831032464751</v>
      </c>
      <c r="K11" s="3">
        <f t="shared" si="6"/>
        <v>43.498439125314952</v>
      </c>
      <c r="L11" s="3">
        <v>2.0799799999999999</v>
      </c>
      <c r="M11" s="3">
        <v>43.472000000000001</v>
      </c>
      <c r="N11" s="5">
        <f t="shared" si="2"/>
        <v>1.148967535248957E-3</v>
      </c>
      <c r="O11" s="6">
        <f t="shared" si="3"/>
        <v>1.3201263970560632E-6</v>
      </c>
      <c r="P11" s="3">
        <f t="shared" si="4"/>
        <v>-2.6439125314951184E-2</v>
      </c>
      <c r="Q11" s="3">
        <f t="shared" si="5"/>
        <v>6.9902734741969258E-4</v>
      </c>
    </row>
    <row r="12" spans="1:17" x14ac:dyDescent="0.25">
      <c r="F12" s="3">
        <v>5</v>
      </c>
      <c r="G12" s="3">
        <v>2</v>
      </c>
      <c r="H12" s="3">
        <v>1</v>
      </c>
      <c r="I12" s="3">
        <f t="shared" si="0"/>
        <v>30</v>
      </c>
      <c r="J12" s="5">
        <f t="shared" si="1"/>
        <v>1.9352863698515868</v>
      </c>
      <c r="K12" s="3">
        <f t="shared" si="6"/>
        <v>46.910032525189933</v>
      </c>
      <c r="L12" s="3">
        <v>1.9357500000000001</v>
      </c>
      <c r="M12" s="3">
        <v>46.896999999999998</v>
      </c>
      <c r="N12" s="5">
        <f t="shared" si="2"/>
        <v>4.6363014841332983E-4</v>
      </c>
      <c r="O12" s="6">
        <f t="shared" si="3"/>
        <v>2.1495291451776624E-7</v>
      </c>
      <c r="P12" s="3">
        <f t="shared" si="4"/>
        <v>-1.3032525189935029E-2</v>
      </c>
      <c r="Q12" s="3">
        <f t="shared" si="5"/>
        <v>1.6984671282629108E-4</v>
      </c>
    </row>
    <row r="13" spans="1:17" x14ac:dyDescent="0.25">
      <c r="F13" s="3">
        <v>4</v>
      </c>
      <c r="G13" s="3">
        <v>4</v>
      </c>
      <c r="H13" s="3">
        <v>0</v>
      </c>
      <c r="I13" s="3">
        <f t="shared" si="0"/>
        <v>32</v>
      </c>
      <c r="J13" s="5">
        <f t="shared" si="1"/>
        <v>1.8738329701443508</v>
      </c>
      <c r="K13" s="3">
        <f t="shared" si="6"/>
        <v>48.545711726059821</v>
      </c>
      <c r="L13" s="3">
        <v>1.87426</v>
      </c>
      <c r="M13" s="3">
        <v>48.533000000000001</v>
      </c>
      <c r="N13" s="5">
        <f t="shared" si="2"/>
        <v>4.2702985564924134E-4</v>
      </c>
      <c r="O13" s="6">
        <f t="shared" si="3"/>
        <v>1.823544976158119E-7</v>
      </c>
      <c r="P13" s="3">
        <f t="shared" si="4"/>
        <v>-1.2711726059819739E-2</v>
      </c>
      <c r="Q13" s="3">
        <f t="shared" si="5"/>
        <v>1.6158797941990025E-4</v>
      </c>
    </row>
    <row r="14" spans="1:17" x14ac:dyDescent="0.25">
      <c r="F14" s="3">
        <v>5</v>
      </c>
      <c r="G14" s="3">
        <v>3</v>
      </c>
      <c r="H14" s="3">
        <v>0</v>
      </c>
      <c r="I14" s="3">
        <f t="shared" si="0"/>
        <v>34</v>
      </c>
      <c r="J14" s="5">
        <f t="shared" si="1"/>
        <v>1.8178850025105935</v>
      </c>
      <c r="K14" s="3">
        <f t="shared" si="6"/>
        <v>50.14113405241816</v>
      </c>
      <c r="L14" s="3">
        <v>1.8184899999999999</v>
      </c>
      <c r="M14" s="3">
        <v>50.122</v>
      </c>
      <c r="N14" s="5">
        <f t="shared" si="2"/>
        <v>6.0499748940645581E-4</v>
      </c>
      <c r="O14" s="6">
        <f t="shared" si="3"/>
        <v>3.660219621881146E-7</v>
      </c>
      <c r="P14" s="3">
        <f t="shared" si="4"/>
        <v>-1.9134052418159797E-2</v>
      </c>
      <c r="Q14" s="3">
        <f t="shared" si="5"/>
        <v>3.6611196194088677E-4</v>
      </c>
    </row>
    <row r="15" spans="1:17" x14ac:dyDescent="0.25">
      <c r="F15" s="3">
        <v>6</v>
      </c>
      <c r="G15" s="3">
        <v>0</v>
      </c>
      <c r="H15" s="3">
        <v>0</v>
      </c>
      <c r="I15" s="3">
        <f t="shared" si="0"/>
        <v>36</v>
      </c>
      <c r="J15" s="5">
        <f t="shared" si="1"/>
        <v>1.7666666666666666</v>
      </c>
      <c r="K15" s="3">
        <f t="shared" si="6"/>
        <v>51.700287521310472</v>
      </c>
      <c r="L15" s="3">
        <v>1.76759</v>
      </c>
      <c r="M15" s="3">
        <v>51.67</v>
      </c>
      <c r="N15" s="5">
        <f t="shared" si="2"/>
        <v>9.2333333333338707E-4</v>
      </c>
      <c r="O15" s="6">
        <f t="shared" si="3"/>
        <v>8.5254444444454371E-7</v>
      </c>
      <c r="P15" s="3">
        <f t="shared" si="4"/>
        <v>-3.0287521310469856E-2</v>
      </c>
      <c r="Q15" s="3">
        <f t="shared" si="5"/>
        <v>9.1733394713216566E-4</v>
      </c>
    </row>
    <row r="16" spans="1:17" x14ac:dyDescent="0.25">
      <c r="F16" s="3">
        <v>5</v>
      </c>
      <c r="G16" s="3">
        <v>3</v>
      </c>
      <c r="H16" s="3">
        <v>2</v>
      </c>
      <c r="I16" s="3">
        <f t="shared" si="0"/>
        <v>38</v>
      </c>
      <c r="J16" s="5">
        <f t="shared" si="1"/>
        <v>1.719547063986083</v>
      </c>
      <c r="K16" s="3">
        <f t="shared" si="6"/>
        <v>53.226621505065189</v>
      </c>
      <c r="L16" s="3">
        <v>1.7198599999999999</v>
      </c>
      <c r="M16" s="3">
        <v>53.215000000000003</v>
      </c>
      <c r="N16" s="5">
        <f t="shared" si="2"/>
        <v>3.1293601391690906E-4</v>
      </c>
      <c r="O16" s="6">
        <f t="shared" si="3"/>
        <v>9.7928948806203907E-8</v>
      </c>
      <c r="P16" s="3">
        <f t="shared" si="4"/>
        <v>-1.1621505065186E-2</v>
      </c>
      <c r="Q16" s="3">
        <f t="shared" si="5"/>
        <v>1.3505937998014385E-4</v>
      </c>
    </row>
    <row r="17" spans="6:17" x14ac:dyDescent="0.25">
      <c r="F17" s="3">
        <v>6</v>
      </c>
      <c r="G17" s="3">
        <v>0</v>
      </c>
      <c r="H17" s="3">
        <v>2</v>
      </c>
      <c r="I17" s="3">
        <f t="shared" si="0"/>
        <v>40</v>
      </c>
      <c r="J17" s="5">
        <f t="shared" si="1"/>
        <v>1.676007159889241</v>
      </c>
      <c r="K17" s="3">
        <f t="shared" si="6"/>
        <v>54.723145799276018</v>
      </c>
      <c r="L17" s="3">
        <v>1.67639</v>
      </c>
      <c r="M17" s="3">
        <v>54.707999999999998</v>
      </c>
      <c r="N17" s="5">
        <f t="shared" si="2"/>
        <v>3.8284011075906399E-4</v>
      </c>
      <c r="O17" s="6">
        <f t="shared" si="3"/>
        <v>1.4656655040601238E-7</v>
      </c>
      <c r="P17" s="3">
        <f t="shared" si="4"/>
        <v>-1.514579927602E-2</v>
      </c>
      <c r="Q17" s="3">
        <f t="shared" si="5"/>
        <v>2.2939523570948795E-4</v>
      </c>
    </row>
    <row r="18" spans="6:17" x14ac:dyDescent="0.25">
      <c r="F18" s="3">
        <v>5</v>
      </c>
      <c r="G18" s="3">
        <v>4</v>
      </c>
      <c r="H18" s="3">
        <v>1</v>
      </c>
      <c r="I18" s="3">
        <f t="shared" si="0"/>
        <v>42</v>
      </c>
      <c r="J18" s="5">
        <f t="shared" si="1"/>
        <v>1.6356155095981741</v>
      </c>
      <c r="K18" s="3">
        <f t="shared" si="6"/>
        <v>56.192507615961397</v>
      </c>
      <c r="L18" s="3">
        <v>1.63639</v>
      </c>
      <c r="M18" s="3">
        <v>56.161999999999999</v>
      </c>
      <c r="N18" s="5">
        <f t="shared" si="2"/>
        <v>7.7449040182586693E-4</v>
      </c>
      <c r="O18" s="6">
        <f t="shared" si="3"/>
        <v>5.9983538252039278E-7</v>
      </c>
      <c r="P18" s="3">
        <f t="shared" si="4"/>
        <v>-3.0507615961397505E-2</v>
      </c>
      <c r="Q18" s="3">
        <f t="shared" si="5"/>
        <v>9.3071463164811578E-4</v>
      </c>
    </row>
    <row r="19" spans="6:17" x14ac:dyDescent="0.25">
      <c r="F19" s="3">
        <v>6</v>
      </c>
      <c r="G19" s="3">
        <v>2</v>
      </c>
      <c r="H19" s="3">
        <v>2</v>
      </c>
      <c r="I19" s="3">
        <f t="shared" si="0"/>
        <v>44</v>
      </c>
      <c r="J19" s="5">
        <f t="shared" si="1"/>
        <v>1.5980101262621471</v>
      </c>
      <c r="K19" s="3">
        <f t="shared" si="6"/>
        <v>57.637052238518152</v>
      </c>
      <c r="L19" s="3">
        <v>1.59859</v>
      </c>
      <c r="M19" s="3">
        <v>57.613</v>
      </c>
      <c r="N19" s="5">
        <f t="shared" si="2"/>
        <v>5.7987373785284291E-4</v>
      </c>
      <c r="O19" s="6">
        <f t="shared" si="3"/>
        <v>3.3625355185142759E-7</v>
      </c>
      <c r="P19" s="3">
        <f t="shared" si="4"/>
        <v>-2.405223851815208E-2</v>
      </c>
      <c r="Q19" s="3">
        <f t="shared" si="5"/>
        <v>5.7851017773407861E-4</v>
      </c>
    </row>
    <row r="20" spans="6:17" x14ac:dyDescent="0.25">
      <c r="F20" s="3">
        <v>6</v>
      </c>
      <c r="G20" s="3">
        <v>3</v>
      </c>
      <c r="H20" s="3">
        <v>1</v>
      </c>
      <c r="I20" s="3">
        <f t="shared" si="0"/>
        <v>46</v>
      </c>
      <c r="J20" s="5">
        <f t="shared" si="1"/>
        <v>1.5628847352419095</v>
      </c>
      <c r="K20" s="3">
        <f t="shared" si="6"/>
        <v>59.058871393843589</v>
      </c>
      <c r="L20" s="3">
        <v>1.56335</v>
      </c>
      <c r="M20" s="3">
        <v>59.037999999999997</v>
      </c>
      <c r="N20" s="5">
        <f t="shared" si="2"/>
        <v>4.6526475809050005E-4</v>
      </c>
      <c r="O20" s="6">
        <f t="shared" si="3"/>
        <v>2.1647129512101154E-7</v>
      </c>
      <c r="P20" s="3">
        <f t="shared" si="4"/>
        <v>-2.0871393843592045E-2</v>
      </c>
      <c r="Q20" s="3">
        <f t="shared" si="5"/>
        <v>4.3561508097433193E-4</v>
      </c>
    </row>
    <row r="21" spans="6:17" x14ac:dyDescent="0.25">
      <c r="F21" s="3">
        <v>4</v>
      </c>
      <c r="G21" s="3">
        <v>4</v>
      </c>
      <c r="H21" s="3">
        <v>4</v>
      </c>
      <c r="I21" s="3">
        <f t="shared" si="0"/>
        <v>48</v>
      </c>
      <c r="J21" s="5">
        <f t="shared" si="1"/>
        <v>1.5299782133525084</v>
      </c>
      <c r="K21" s="3">
        <f t="shared" si="6"/>
        <v>60.459842259844237</v>
      </c>
      <c r="L21" s="3">
        <v>1.53037</v>
      </c>
      <c r="M21" s="3">
        <v>60.441000000000003</v>
      </c>
      <c r="N21" s="5">
        <f t="shared" si="2"/>
        <v>3.9178664749162095E-4</v>
      </c>
      <c r="O21" s="6">
        <f t="shared" si="3"/>
        <v>1.5349677715272367E-7</v>
      </c>
      <c r="P21" s="3">
        <f t="shared" si="4"/>
        <v>-1.8842259844234377E-2</v>
      </c>
      <c r="Q21" s="3">
        <f t="shared" si="5"/>
        <v>3.550307560376473E-4</v>
      </c>
    </row>
    <row r="22" spans="6:17" x14ac:dyDescent="0.25">
      <c r="F22" s="3">
        <v>5</v>
      </c>
      <c r="G22" s="3">
        <v>4</v>
      </c>
      <c r="H22" s="3">
        <v>3</v>
      </c>
      <c r="I22" s="3">
        <f t="shared" si="0"/>
        <v>50</v>
      </c>
      <c r="J22" s="5">
        <f t="shared" si="1"/>
        <v>1.4990663761154805</v>
      </c>
      <c r="K22" s="3">
        <f t="shared" si="6"/>
        <v>61.841659242178082</v>
      </c>
      <c r="L22" s="3">
        <v>1.49953</v>
      </c>
      <c r="M22" s="3">
        <v>61.817999999999998</v>
      </c>
      <c r="N22" s="5">
        <f t="shared" si="2"/>
        <v>4.6362388451948178E-4</v>
      </c>
      <c r="O22" s="6">
        <f t="shared" si="3"/>
        <v>2.1494710629693377E-7</v>
      </c>
      <c r="P22" s="3">
        <f t="shared" si="4"/>
        <v>-2.3659242178084128E-2</v>
      </c>
      <c r="Q22" s="3">
        <f t="shared" si="5"/>
        <v>5.5975974044123497E-4</v>
      </c>
    </row>
    <row r="23" spans="6:17" x14ac:dyDescent="0.25">
      <c r="F23" s="3">
        <v>6</v>
      </c>
      <c r="G23" s="3">
        <v>0</v>
      </c>
      <c r="H23" s="3">
        <v>4</v>
      </c>
      <c r="I23" s="3">
        <f t="shared" si="0"/>
        <v>52</v>
      </c>
      <c r="J23" s="5">
        <f t="shared" si="1"/>
        <v>1.4699555199968573</v>
      </c>
      <c r="K23" s="3">
        <f t="shared" si="6"/>
        <v>63.2058601033835</v>
      </c>
      <c r="L23" s="3">
        <v>1.47024</v>
      </c>
      <c r="M23" s="3">
        <v>63.19</v>
      </c>
      <c r="N23" s="5">
        <f t="shared" si="2"/>
        <v>2.8448000314273969E-4</v>
      </c>
      <c r="O23" s="6">
        <f t="shared" si="3"/>
        <v>8.092887218809319E-8</v>
      </c>
      <c r="P23" s="3">
        <f t="shared" si="4"/>
        <v>-1.5860103383502633E-2</v>
      </c>
      <c r="Q23" s="3">
        <f t="shared" si="5"/>
        <v>2.5154287933539166E-4</v>
      </c>
    </row>
    <row r="24" spans="6:17" x14ac:dyDescent="0.25">
      <c r="F24" s="3">
        <v>5</v>
      </c>
      <c r="G24" s="3">
        <v>5</v>
      </c>
      <c r="H24" s="3">
        <v>2</v>
      </c>
      <c r="I24" s="3">
        <f t="shared" si="0"/>
        <v>54</v>
      </c>
      <c r="J24" s="5">
        <f t="shared" si="1"/>
        <v>1.442477292972316</v>
      </c>
      <c r="K24" s="3">
        <f t="shared" si="6"/>
        <v>64.553847634657558</v>
      </c>
      <c r="L24" s="3">
        <v>1.4430499999999999</v>
      </c>
      <c r="M24" s="3">
        <v>64.522999999999996</v>
      </c>
      <c r="N24" s="5">
        <f t="shared" si="2"/>
        <v>5.7270702768397186E-4</v>
      </c>
      <c r="O24" s="6">
        <f t="shared" si="3"/>
        <v>3.2799333955860971E-7</v>
      </c>
      <c r="P24" s="3">
        <f t="shared" si="4"/>
        <v>-3.0847634657561684E-2</v>
      </c>
      <c r="Q24" s="3">
        <f t="shared" si="5"/>
        <v>9.515765639664008E-4</v>
      </c>
    </row>
    <row r="25" spans="6:17" x14ac:dyDescent="0.25">
      <c r="F25" s="3">
        <v>6</v>
      </c>
      <c r="G25" s="3">
        <v>4</v>
      </c>
      <c r="H25" s="3">
        <v>2</v>
      </c>
      <c r="I25" s="3">
        <f t="shared" si="0"/>
        <v>56</v>
      </c>
      <c r="J25" s="5">
        <f t="shared" si="1"/>
        <v>1.4164845821358492</v>
      </c>
      <c r="K25" s="3">
        <f t="shared" si="6"/>
        <v>65.886907776109183</v>
      </c>
      <c r="L25" s="3">
        <v>1.41679</v>
      </c>
      <c r="M25" s="3">
        <v>65.869</v>
      </c>
      <c r="N25" s="5">
        <f t="shared" si="2"/>
        <v>3.0541786415083649E-4</v>
      </c>
      <c r="O25" s="6">
        <f t="shared" si="3"/>
        <v>9.328007174245882E-8</v>
      </c>
      <c r="P25" s="3">
        <f t="shared" si="4"/>
        <v>-1.790777610918326E-2</v>
      </c>
      <c r="Q25" s="3">
        <f t="shared" si="5"/>
        <v>3.2068844517663472E-4</v>
      </c>
    </row>
    <row r="26" spans="6:17" x14ac:dyDescent="0.25">
      <c r="F26" s="3">
        <v>6</v>
      </c>
      <c r="G26" s="3">
        <v>5</v>
      </c>
      <c r="H26" s="3">
        <v>1</v>
      </c>
      <c r="I26" s="3">
        <f t="shared" si="0"/>
        <v>62</v>
      </c>
      <c r="J26" s="5">
        <f t="shared" si="1"/>
        <v>1.3462013462020193</v>
      </c>
      <c r="K26" s="3">
        <f t="shared" si="6"/>
        <v>69.807935318970451</v>
      </c>
      <c r="L26" s="3">
        <v>1.3465</v>
      </c>
      <c r="M26" s="3">
        <v>69.787999999999997</v>
      </c>
      <c r="N26" s="5">
        <f t="shared" si="2"/>
        <v>2.9865379798077463E-4</v>
      </c>
      <c r="O26" s="6">
        <f t="shared" si="3"/>
        <v>8.9194091048341345E-8</v>
      </c>
      <c r="P26" s="3">
        <f t="shared" si="4"/>
        <v>-1.9935318970453864E-2</v>
      </c>
      <c r="Q26" s="3">
        <f t="shared" si="5"/>
        <v>3.9741694245373771E-4</v>
      </c>
    </row>
    <row r="27" spans="6:17" x14ac:dyDescent="0.25">
      <c r="F27" s="3"/>
      <c r="G27" s="3"/>
      <c r="H27" s="3"/>
      <c r="I27" s="3"/>
      <c r="J27" s="5"/>
      <c r="K27" s="3"/>
      <c r="L27" s="3"/>
      <c r="M27" s="3"/>
      <c r="N27" s="3"/>
    </row>
    <row r="28" spans="6:17" x14ac:dyDescent="0.25">
      <c r="F28" s="3"/>
      <c r="G28" s="3"/>
      <c r="H28" s="3"/>
      <c r="I28" s="3"/>
      <c r="J28" s="5"/>
      <c r="K28" s="3" t="str">
        <f ca="1">CELL("filename",K1)</f>
        <v>C:\Temp\[y2o3_peak_positions.xlsx]refine_cell_zero</v>
      </c>
      <c r="L28" s="3" t="str">
        <f ca="1">CELL("filename",M1)</f>
        <v>C:\Temp\[y2o3_peak_positions.xlsx]refine_cell_zero</v>
      </c>
      <c r="M28" s="3"/>
      <c r="N28" s="3"/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96898-CB82-44CC-BFBB-8AA76B3BF1EB}">
  <sheetPr>
    <pageSetUpPr fitToPage="1"/>
  </sheetPr>
  <dimension ref="A1:Q28"/>
  <sheetViews>
    <sheetView tabSelected="1" zoomScale="85" workbookViewId="0">
      <selection activeCell="C5" sqref="C5"/>
    </sheetView>
  </sheetViews>
  <sheetFormatPr defaultRowHeight="12.5" x14ac:dyDescent="0.25"/>
  <cols>
    <col min="1" max="1" width="15.1796875" customWidth="1"/>
    <col min="6" max="8" width="2.81640625" customWidth="1"/>
    <col min="9" max="9" width="6.1796875" customWidth="1"/>
    <col min="10" max="10" width="7.26953125" style="2" customWidth="1"/>
    <col min="11" max="12" width="6.26953125" customWidth="1"/>
    <col min="13" max="14" width="7.453125" customWidth="1"/>
    <col min="15" max="15" width="8.7265625" customWidth="1"/>
  </cols>
  <sheetData>
    <row r="1" spans="1:17" x14ac:dyDescent="0.25">
      <c r="A1" t="s">
        <v>17</v>
      </c>
      <c r="B1">
        <v>1.5406</v>
      </c>
      <c r="F1" s="3" t="s">
        <v>2</v>
      </c>
      <c r="G1" s="3" t="s">
        <v>3</v>
      </c>
      <c r="H1" s="3" t="s">
        <v>4</v>
      </c>
      <c r="I1" s="3" t="s">
        <v>7</v>
      </c>
      <c r="J1" s="5" t="s">
        <v>13</v>
      </c>
      <c r="K1" s="3" t="s">
        <v>14</v>
      </c>
      <c r="L1" s="3" t="s">
        <v>16</v>
      </c>
      <c r="M1" s="3" t="s">
        <v>15</v>
      </c>
      <c r="N1" s="3" t="s">
        <v>22</v>
      </c>
      <c r="O1" s="3" t="s">
        <v>18</v>
      </c>
      <c r="P1" s="3" t="s">
        <v>23</v>
      </c>
      <c r="Q1" s="3" t="s">
        <v>19</v>
      </c>
    </row>
    <row r="2" spans="1:17" x14ac:dyDescent="0.25">
      <c r="A2" t="s">
        <v>12</v>
      </c>
      <c r="B2" s="7">
        <v>10.6</v>
      </c>
      <c r="F2" s="3">
        <v>2</v>
      </c>
      <c r="G2" s="3">
        <v>0</v>
      </c>
      <c r="H2" s="3">
        <v>0</v>
      </c>
      <c r="I2" s="3">
        <f t="shared" ref="I2:I26" si="0">F2^2+G2^2+H2^2</f>
        <v>4</v>
      </c>
      <c r="J2" s="5">
        <f>$B$2/I2^0.5</f>
        <v>5.3</v>
      </c>
      <c r="K2" s="3">
        <f>DEGREES(2*ASIN($B$1/(2*J2)))</f>
        <v>16.713892946730525</v>
      </c>
      <c r="L2" s="3">
        <v>5.3139099999999999</v>
      </c>
      <c r="M2" s="3">
        <v>16.669</v>
      </c>
      <c r="N2" s="5">
        <f>L2-J2</f>
        <v>1.3910000000000089E-2</v>
      </c>
      <c r="O2" s="6">
        <f>N2^2</f>
        <v>1.9348810000000246E-4</v>
      </c>
      <c r="P2" s="3">
        <f>M2-K2</f>
        <v>-4.489294673052413E-2</v>
      </c>
      <c r="Q2" s="3">
        <f>P2^2</f>
        <v>2.0153766661496772E-3</v>
      </c>
    </row>
    <row r="3" spans="1:17" x14ac:dyDescent="0.25">
      <c r="F3" s="3">
        <v>2</v>
      </c>
      <c r="G3" s="3">
        <v>1</v>
      </c>
      <c r="H3" s="3">
        <v>1</v>
      </c>
      <c r="I3" s="3">
        <f t="shared" si="0"/>
        <v>6</v>
      </c>
      <c r="J3" s="5">
        <f t="shared" ref="J3:J26" si="1">$B$2/I3^0.5</f>
        <v>4.3274318789169479</v>
      </c>
      <c r="K3" s="3">
        <f t="shared" ref="K3:K26" si="2">DEGREES(2*ASIN($B$1/(2*J3)))</f>
        <v>20.507035013748464</v>
      </c>
      <c r="L3" s="3">
        <v>4.3330700000000002</v>
      </c>
      <c r="M3" s="3">
        <v>20.48</v>
      </c>
      <c r="N3" s="5">
        <f t="shared" ref="N3:N26" si="3">L3-J3</f>
        <v>5.6381210830522832E-3</v>
      </c>
      <c r="O3" s="6">
        <f t="shared" ref="O3:O26" si="4">N3^2</f>
        <v>3.1788409347158649E-5</v>
      </c>
      <c r="P3" s="3">
        <f t="shared" ref="P3:P26" si="5">M3-K3</f>
        <v>-2.7035013748463399E-2</v>
      </c>
      <c r="Q3" s="3">
        <f t="shared" ref="Q3:Q26" si="6">P3^2</f>
        <v>7.3089196837960503E-4</v>
      </c>
    </row>
    <row r="4" spans="1:17" x14ac:dyDescent="0.25">
      <c r="A4" t="s">
        <v>20</v>
      </c>
      <c r="B4" s="8">
        <f>SUM(O2:O26)</f>
        <v>2.7096976097300236E-4</v>
      </c>
      <c r="F4" s="3">
        <v>2</v>
      </c>
      <c r="G4" s="3">
        <v>2</v>
      </c>
      <c r="H4" s="3">
        <v>2</v>
      </c>
      <c r="I4" s="3">
        <f t="shared" si="0"/>
        <v>12</v>
      </c>
      <c r="J4" s="5">
        <f t="shared" si="1"/>
        <v>3.0599564267050168</v>
      </c>
      <c r="K4" s="3">
        <f t="shared" si="2"/>
        <v>29.160480971235462</v>
      </c>
      <c r="L4" s="3">
        <v>3.0637500000000002</v>
      </c>
      <c r="M4" s="3">
        <v>29.123000000000001</v>
      </c>
      <c r="N4" s="5">
        <f t="shared" si="3"/>
        <v>3.7935732949834211E-3</v>
      </c>
      <c r="O4" s="6">
        <f t="shared" si="4"/>
        <v>1.439119834441137E-5</v>
      </c>
      <c r="P4" s="3">
        <f t="shared" si="5"/>
        <v>-3.7480971235460459E-2</v>
      </c>
      <c r="Q4" s="3">
        <f t="shared" si="6"/>
        <v>1.4048232047534142E-3</v>
      </c>
    </row>
    <row r="5" spans="1:17" x14ac:dyDescent="0.25">
      <c r="A5" t="s">
        <v>21</v>
      </c>
      <c r="B5" s="8">
        <f>SUM(Q2:Q26)</f>
        <v>1.7242951298731567E-2</v>
      </c>
      <c r="F5" s="3">
        <v>3</v>
      </c>
      <c r="G5" s="3">
        <v>2</v>
      </c>
      <c r="H5" s="3">
        <v>1</v>
      </c>
      <c r="I5" s="3">
        <f t="shared" si="0"/>
        <v>14</v>
      </c>
      <c r="J5" s="5">
        <f t="shared" si="1"/>
        <v>2.8329691642716983</v>
      </c>
      <c r="K5" s="3">
        <f t="shared" si="2"/>
        <v>31.55537776156341</v>
      </c>
      <c r="L5" s="3">
        <v>2.8353999999999999</v>
      </c>
      <c r="M5" s="3">
        <v>31.527000000000001</v>
      </c>
      <c r="N5" s="5">
        <f t="shared" si="3"/>
        <v>2.4308357283016058E-3</v>
      </c>
      <c r="O5" s="6">
        <f t="shared" si="4"/>
        <v>5.9089623379875978E-6</v>
      </c>
      <c r="P5" s="3">
        <f t="shared" si="5"/>
        <v>-2.8377761563408654E-2</v>
      </c>
      <c r="Q5" s="3">
        <f t="shared" si="6"/>
        <v>8.052973513496736E-4</v>
      </c>
    </row>
    <row r="6" spans="1:17" x14ac:dyDescent="0.25">
      <c r="F6" s="3">
        <v>4</v>
      </c>
      <c r="G6" s="3">
        <v>0</v>
      </c>
      <c r="H6" s="3">
        <v>0</v>
      </c>
      <c r="I6" s="3">
        <f t="shared" si="0"/>
        <v>16</v>
      </c>
      <c r="J6" s="5">
        <f t="shared" si="1"/>
        <v>2.65</v>
      </c>
      <c r="K6" s="3">
        <f t="shared" si="2"/>
        <v>33.797251634296771</v>
      </c>
      <c r="L6" s="3">
        <v>2.6529199999999999</v>
      </c>
      <c r="M6" s="3">
        <v>33.758000000000003</v>
      </c>
      <c r="N6" s="5">
        <f t="shared" si="3"/>
        <v>2.9200000000000337E-3</v>
      </c>
      <c r="O6" s="6">
        <f t="shared" si="4"/>
        <v>8.5264000000001967E-6</v>
      </c>
      <c r="P6" s="3">
        <f t="shared" si="5"/>
        <v>-3.9251634296768145E-2</v>
      </c>
      <c r="Q6" s="3">
        <f t="shared" si="6"/>
        <v>1.5406907949672252E-3</v>
      </c>
    </row>
    <row r="7" spans="1:17" x14ac:dyDescent="0.25">
      <c r="F7" s="3">
        <v>4</v>
      </c>
      <c r="G7" s="3">
        <v>1</v>
      </c>
      <c r="H7" s="3">
        <v>1</v>
      </c>
      <c r="I7" s="3">
        <f t="shared" si="0"/>
        <v>18</v>
      </c>
      <c r="J7" s="5">
        <f t="shared" si="1"/>
        <v>2.4984439601924682</v>
      </c>
      <c r="K7" s="3">
        <f t="shared" si="2"/>
        <v>35.915054108117978</v>
      </c>
      <c r="L7" s="3">
        <v>2.5008400000000002</v>
      </c>
      <c r="M7" s="3">
        <v>35.878999999999998</v>
      </c>
      <c r="N7" s="5">
        <f t="shared" si="3"/>
        <v>2.3960398075320022E-3</v>
      </c>
      <c r="O7" s="6">
        <f t="shared" si="4"/>
        <v>5.7410067592779939E-6</v>
      </c>
      <c r="P7" s="3">
        <f t="shared" si="5"/>
        <v>-3.6054108117980377E-2</v>
      </c>
      <c r="Q7" s="3">
        <f t="shared" si="6"/>
        <v>1.2998987121830186E-3</v>
      </c>
    </row>
    <row r="8" spans="1:17" x14ac:dyDescent="0.25">
      <c r="F8" s="3">
        <v>4</v>
      </c>
      <c r="G8" s="3">
        <v>2</v>
      </c>
      <c r="H8" s="3">
        <v>0</v>
      </c>
      <c r="I8" s="3">
        <f t="shared" si="0"/>
        <v>20</v>
      </c>
      <c r="J8" s="5">
        <f t="shared" si="1"/>
        <v>2.3702320561497769</v>
      </c>
      <c r="K8" s="3">
        <f t="shared" si="2"/>
        <v>37.929850566175759</v>
      </c>
      <c r="L8" s="3">
        <v>2.3717100000000002</v>
      </c>
      <c r="M8" s="3">
        <v>37.904000000000003</v>
      </c>
      <c r="N8" s="5">
        <f t="shared" si="3"/>
        <v>1.4779438502232622E-3</v>
      </c>
      <c r="O8" s="6">
        <f t="shared" si="4"/>
        <v>2.1843180244127606E-6</v>
      </c>
      <c r="P8" s="3">
        <f t="shared" si="5"/>
        <v>-2.5850566175755318E-2</v>
      </c>
      <c r="Q8" s="3">
        <f t="shared" si="6"/>
        <v>6.6825177160710495E-4</v>
      </c>
    </row>
    <row r="9" spans="1:17" x14ac:dyDescent="0.25">
      <c r="F9" s="3">
        <v>3</v>
      </c>
      <c r="G9" s="3">
        <v>3</v>
      </c>
      <c r="H9" s="3">
        <v>2</v>
      </c>
      <c r="I9" s="3">
        <f t="shared" si="0"/>
        <v>22</v>
      </c>
      <c r="J9" s="5">
        <f t="shared" si="1"/>
        <v>2.2599275933694702</v>
      </c>
      <c r="K9" s="3">
        <f t="shared" si="2"/>
        <v>39.857536705313422</v>
      </c>
      <c r="L9" s="3">
        <v>2.2618100000000001</v>
      </c>
      <c r="M9" s="3">
        <v>39.822000000000003</v>
      </c>
      <c r="N9" s="5">
        <f t="shared" si="3"/>
        <v>1.8824066305298537E-3</v>
      </c>
      <c r="O9" s="6">
        <f t="shared" si="4"/>
        <v>3.543454722662757E-6</v>
      </c>
      <c r="P9" s="3">
        <f t="shared" si="5"/>
        <v>-3.5536705313418793E-2</v>
      </c>
      <c r="Q9" s="3">
        <f t="shared" si="6"/>
        <v>1.2628574245327675E-3</v>
      </c>
    </row>
    <row r="10" spans="1:17" x14ac:dyDescent="0.25">
      <c r="F10" s="3">
        <v>4</v>
      </c>
      <c r="G10" s="3">
        <v>2</v>
      </c>
      <c r="H10" s="3">
        <v>2</v>
      </c>
      <c r="I10" s="3">
        <f t="shared" si="0"/>
        <v>24</v>
      </c>
      <c r="J10" s="5">
        <f t="shared" si="1"/>
        <v>2.163715939458474</v>
      </c>
      <c r="K10" s="3">
        <f t="shared" si="2"/>
        <v>41.710459599360085</v>
      </c>
      <c r="L10" s="3">
        <v>2.16404</v>
      </c>
      <c r="M10" s="3">
        <v>41.703000000000003</v>
      </c>
      <c r="N10" s="5">
        <f t="shared" si="3"/>
        <v>3.2406054152600561E-4</v>
      </c>
      <c r="O10" s="6">
        <f t="shared" si="4"/>
        <v>1.05015234574128E-7</v>
      </c>
      <c r="P10" s="3">
        <f t="shared" si="5"/>
        <v>-7.4595993600823363E-3</v>
      </c>
      <c r="Q10" s="3">
        <f t="shared" si="6"/>
        <v>5.5645622612940798E-5</v>
      </c>
    </row>
    <row r="11" spans="1:17" x14ac:dyDescent="0.25">
      <c r="F11" s="3">
        <v>4</v>
      </c>
      <c r="G11" s="3">
        <v>3</v>
      </c>
      <c r="H11" s="3">
        <v>1</v>
      </c>
      <c r="I11" s="3">
        <f t="shared" si="0"/>
        <v>26</v>
      </c>
      <c r="J11" s="5">
        <f t="shared" si="1"/>
        <v>2.078831032464751</v>
      </c>
      <c r="K11" s="3">
        <f t="shared" si="2"/>
        <v>43.498439125314952</v>
      </c>
      <c r="L11" s="3">
        <v>2.0799799999999999</v>
      </c>
      <c r="M11" s="3">
        <v>43.472000000000001</v>
      </c>
      <c r="N11" s="5">
        <f t="shared" si="3"/>
        <v>1.148967535248957E-3</v>
      </c>
      <c r="O11" s="6">
        <f t="shared" si="4"/>
        <v>1.3201263970560632E-6</v>
      </c>
      <c r="P11" s="3">
        <f t="shared" si="5"/>
        <v>-2.6439125314951184E-2</v>
      </c>
      <c r="Q11" s="3">
        <f t="shared" si="6"/>
        <v>6.9902734741969258E-4</v>
      </c>
    </row>
    <row r="12" spans="1:17" x14ac:dyDescent="0.25">
      <c r="F12" s="3">
        <v>5</v>
      </c>
      <c r="G12" s="3">
        <v>2</v>
      </c>
      <c r="H12" s="3">
        <v>1</v>
      </c>
      <c r="I12" s="3">
        <f t="shared" si="0"/>
        <v>30</v>
      </c>
      <c r="J12" s="5">
        <f t="shared" si="1"/>
        <v>1.9352863698515868</v>
      </c>
      <c r="K12" s="3">
        <f t="shared" si="2"/>
        <v>46.910032525189933</v>
      </c>
      <c r="L12" s="3">
        <v>1.9357500000000001</v>
      </c>
      <c r="M12" s="3">
        <v>46.896999999999998</v>
      </c>
      <c r="N12" s="5">
        <f t="shared" si="3"/>
        <v>4.6363014841332983E-4</v>
      </c>
      <c r="O12" s="6">
        <f t="shared" si="4"/>
        <v>2.1495291451776624E-7</v>
      </c>
      <c r="P12" s="3">
        <f t="shared" si="5"/>
        <v>-1.3032525189935029E-2</v>
      </c>
      <c r="Q12" s="3">
        <f t="shared" si="6"/>
        <v>1.6984671282629108E-4</v>
      </c>
    </row>
    <row r="13" spans="1:17" x14ac:dyDescent="0.25">
      <c r="F13" s="3">
        <v>4</v>
      </c>
      <c r="G13" s="3">
        <v>4</v>
      </c>
      <c r="H13" s="3">
        <v>0</v>
      </c>
      <c r="I13" s="3">
        <f t="shared" si="0"/>
        <v>32</v>
      </c>
      <c r="J13" s="5">
        <f t="shared" si="1"/>
        <v>1.8738329701443508</v>
      </c>
      <c r="K13" s="3">
        <f t="shared" si="2"/>
        <v>48.545711726059821</v>
      </c>
      <c r="L13" s="3">
        <v>1.87426</v>
      </c>
      <c r="M13" s="3">
        <v>48.533000000000001</v>
      </c>
      <c r="N13" s="5">
        <f t="shared" si="3"/>
        <v>4.2702985564924134E-4</v>
      </c>
      <c r="O13" s="6">
        <f t="shared" si="4"/>
        <v>1.823544976158119E-7</v>
      </c>
      <c r="P13" s="3">
        <f t="shared" si="5"/>
        <v>-1.2711726059819739E-2</v>
      </c>
      <c r="Q13" s="3">
        <f t="shared" si="6"/>
        <v>1.6158797941990025E-4</v>
      </c>
    </row>
    <row r="14" spans="1:17" x14ac:dyDescent="0.25">
      <c r="F14" s="3">
        <v>5</v>
      </c>
      <c r="G14" s="3">
        <v>3</v>
      </c>
      <c r="H14" s="3">
        <v>0</v>
      </c>
      <c r="I14" s="3">
        <f t="shared" si="0"/>
        <v>34</v>
      </c>
      <c r="J14" s="5">
        <f t="shared" si="1"/>
        <v>1.8178850025105935</v>
      </c>
      <c r="K14" s="3">
        <f t="shared" si="2"/>
        <v>50.14113405241816</v>
      </c>
      <c r="L14" s="3">
        <v>1.8184899999999999</v>
      </c>
      <c r="M14" s="3">
        <v>50.122</v>
      </c>
      <c r="N14" s="5">
        <f t="shared" si="3"/>
        <v>6.0499748940645581E-4</v>
      </c>
      <c r="O14" s="6">
        <f t="shared" si="4"/>
        <v>3.660219621881146E-7</v>
      </c>
      <c r="P14" s="3">
        <f t="shared" si="5"/>
        <v>-1.9134052418159797E-2</v>
      </c>
      <c r="Q14" s="3">
        <f t="shared" si="6"/>
        <v>3.6611196194088677E-4</v>
      </c>
    </row>
    <row r="15" spans="1:17" x14ac:dyDescent="0.25">
      <c r="F15" s="3">
        <v>6</v>
      </c>
      <c r="G15" s="3">
        <v>0</v>
      </c>
      <c r="H15" s="3">
        <v>0</v>
      </c>
      <c r="I15" s="3">
        <f t="shared" si="0"/>
        <v>36</v>
      </c>
      <c r="J15" s="5">
        <f t="shared" si="1"/>
        <v>1.7666666666666666</v>
      </c>
      <c r="K15" s="3">
        <f t="shared" si="2"/>
        <v>51.700287521310472</v>
      </c>
      <c r="L15" s="3">
        <v>1.76759</v>
      </c>
      <c r="M15" s="3">
        <v>51.67</v>
      </c>
      <c r="N15" s="5">
        <f t="shared" si="3"/>
        <v>9.2333333333338707E-4</v>
      </c>
      <c r="O15" s="6">
        <f t="shared" si="4"/>
        <v>8.5254444444454371E-7</v>
      </c>
      <c r="P15" s="3">
        <f t="shared" si="5"/>
        <v>-3.0287521310469856E-2</v>
      </c>
      <c r="Q15" s="3">
        <f t="shared" si="6"/>
        <v>9.1733394713216566E-4</v>
      </c>
    </row>
    <row r="16" spans="1:17" x14ac:dyDescent="0.25">
      <c r="F16" s="3">
        <v>5</v>
      </c>
      <c r="G16" s="3">
        <v>3</v>
      </c>
      <c r="H16" s="3">
        <v>2</v>
      </c>
      <c r="I16" s="3">
        <f t="shared" si="0"/>
        <v>38</v>
      </c>
      <c r="J16" s="5">
        <f t="shared" si="1"/>
        <v>1.719547063986083</v>
      </c>
      <c r="K16" s="3">
        <f t="shared" si="2"/>
        <v>53.226621505065189</v>
      </c>
      <c r="L16" s="3">
        <v>1.7198599999999999</v>
      </c>
      <c r="M16" s="3">
        <v>53.215000000000003</v>
      </c>
      <c r="N16" s="5">
        <f t="shared" si="3"/>
        <v>3.1293601391690906E-4</v>
      </c>
      <c r="O16" s="6">
        <f t="shared" si="4"/>
        <v>9.7928948806203907E-8</v>
      </c>
      <c r="P16" s="3">
        <f t="shared" si="5"/>
        <v>-1.1621505065186E-2</v>
      </c>
      <c r="Q16" s="3">
        <f t="shared" si="6"/>
        <v>1.3505937998014385E-4</v>
      </c>
    </row>
    <row r="17" spans="6:17" x14ac:dyDescent="0.25">
      <c r="F17" s="3">
        <v>6</v>
      </c>
      <c r="G17" s="3">
        <v>0</v>
      </c>
      <c r="H17" s="3">
        <v>2</v>
      </c>
      <c r="I17" s="3">
        <f t="shared" si="0"/>
        <v>40</v>
      </c>
      <c r="J17" s="5">
        <f t="shared" si="1"/>
        <v>1.676007159889241</v>
      </c>
      <c r="K17" s="3">
        <f t="shared" si="2"/>
        <v>54.723145799276018</v>
      </c>
      <c r="L17" s="3">
        <v>1.67639</v>
      </c>
      <c r="M17" s="3">
        <v>54.707999999999998</v>
      </c>
      <c r="N17" s="5">
        <f t="shared" si="3"/>
        <v>3.8284011075906399E-4</v>
      </c>
      <c r="O17" s="6">
        <f t="shared" si="4"/>
        <v>1.4656655040601238E-7</v>
      </c>
      <c r="P17" s="3">
        <f t="shared" si="5"/>
        <v>-1.514579927602E-2</v>
      </c>
      <c r="Q17" s="3">
        <f t="shared" si="6"/>
        <v>2.2939523570948795E-4</v>
      </c>
    </row>
    <row r="18" spans="6:17" x14ac:dyDescent="0.25">
      <c r="F18" s="3">
        <v>5</v>
      </c>
      <c r="G18" s="3">
        <v>4</v>
      </c>
      <c r="H18" s="3">
        <v>1</v>
      </c>
      <c r="I18" s="3">
        <f t="shared" si="0"/>
        <v>42</v>
      </c>
      <c r="J18" s="5">
        <f t="shared" si="1"/>
        <v>1.6356155095981741</v>
      </c>
      <c r="K18" s="3">
        <f t="shared" si="2"/>
        <v>56.192507615961397</v>
      </c>
      <c r="L18" s="3">
        <v>1.63639</v>
      </c>
      <c r="M18" s="3">
        <v>56.161999999999999</v>
      </c>
      <c r="N18" s="5">
        <f t="shared" si="3"/>
        <v>7.7449040182586693E-4</v>
      </c>
      <c r="O18" s="6">
        <f t="shared" si="4"/>
        <v>5.9983538252039278E-7</v>
      </c>
      <c r="P18" s="3">
        <f t="shared" si="5"/>
        <v>-3.0507615961397505E-2</v>
      </c>
      <c r="Q18" s="3">
        <f t="shared" si="6"/>
        <v>9.3071463164811578E-4</v>
      </c>
    </row>
    <row r="19" spans="6:17" x14ac:dyDescent="0.25">
      <c r="F19" s="3">
        <v>6</v>
      </c>
      <c r="G19" s="3">
        <v>2</v>
      </c>
      <c r="H19" s="3">
        <v>2</v>
      </c>
      <c r="I19" s="3">
        <f t="shared" si="0"/>
        <v>44</v>
      </c>
      <c r="J19" s="5">
        <f t="shared" si="1"/>
        <v>1.5980101262621471</v>
      </c>
      <c r="K19" s="3">
        <f t="shared" si="2"/>
        <v>57.637052238518152</v>
      </c>
      <c r="L19" s="3">
        <v>1.59859</v>
      </c>
      <c r="M19" s="3">
        <v>57.613</v>
      </c>
      <c r="N19" s="5">
        <f t="shared" si="3"/>
        <v>5.7987373785284291E-4</v>
      </c>
      <c r="O19" s="6">
        <f t="shared" si="4"/>
        <v>3.3625355185142759E-7</v>
      </c>
      <c r="P19" s="3">
        <f t="shared" si="5"/>
        <v>-2.405223851815208E-2</v>
      </c>
      <c r="Q19" s="3">
        <f t="shared" si="6"/>
        <v>5.7851017773407861E-4</v>
      </c>
    </row>
    <row r="20" spans="6:17" x14ac:dyDescent="0.25">
      <c r="F20" s="3">
        <v>6</v>
      </c>
      <c r="G20" s="3">
        <v>3</v>
      </c>
      <c r="H20" s="3">
        <v>1</v>
      </c>
      <c r="I20" s="3">
        <f t="shared" si="0"/>
        <v>46</v>
      </c>
      <c r="J20" s="5">
        <f t="shared" si="1"/>
        <v>1.5628847352419095</v>
      </c>
      <c r="K20" s="3">
        <f t="shared" si="2"/>
        <v>59.058871393843589</v>
      </c>
      <c r="L20" s="3">
        <v>1.56335</v>
      </c>
      <c r="M20" s="3">
        <v>59.037999999999997</v>
      </c>
      <c r="N20" s="5">
        <f t="shared" si="3"/>
        <v>4.6526475809050005E-4</v>
      </c>
      <c r="O20" s="6">
        <f t="shared" si="4"/>
        <v>2.1647129512101154E-7</v>
      </c>
      <c r="P20" s="3">
        <f t="shared" si="5"/>
        <v>-2.0871393843592045E-2</v>
      </c>
      <c r="Q20" s="3">
        <f t="shared" si="6"/>
        <v>4.3561508097433193E-4</v>
      </c>
    </row>
    <row r="21" spans="6:17" x14ac:dyDescent="0.25">
      <c r="F21" s="3">
        <v>4</v>
      </c>
      <c r="G21" s="3">
        <v>4</v>
      </c>
      <c r="H21" s="3">
        <v>4</v>
      </c>
      <c r="I21" s="3">
        <f t="shared" si="0"/>
        <v>48</v>
      </c>
      <c r="J21" s="5">
        <f t="shared" si="1"/>
        <v>1.5299782133525084</v>
      </c>
      <c r="K21" s="3">
        <f t="shared" si="2"/>
        <v>60.459842259844237</v>
      </c>
      <c r="L21" s="3">
        <v>1.53037</v>
      </c>
      <c r="M21" s="3">
        <v>60.441000000000003</v>
      </c>
      <c r="N21" s="5">
        <f t="shared" si="3"/>
        <v>3.9178664749162095E-4</v>
      </c>
      <c r="O21" s="6">
        <f t="shared" si="4"/>
        <v>1.5349677715272367E-7</v>
      </c>
      <c r="P21" s="3">
        <f t="shared" si="5"/>
        <v>-1.8842259844234377E-2</v>
      </c>
      <c r="Q21" s="3">
        <f t="shared" si="6"/>
        <v>3.550307560376473E-4</v>
      </c>
    </row>
    <row r="22" spans="6:17" x14ac:dyDescent="0.25">
      <c r="F22" s="3">
        <v>5</v>
      </c>
      <c r="G22" s="3">
        <v>4</v>
      </c>
      <c r="H22" s="3">
        <v>3</v>
      </c>
      <c r="I22" s="3">
        <f t="shared" si="0"/>
        <v>50</v>
      </c>
      <c r="J22" s="5">
        <f t="shared" si="1"/>
        <v>1.4990663761154805</v>
      </c>
      <c r="K22" s="3">
        <f t="shared" si="2"/>
        <v>61.841659242178082</v>
      </c>
      <c r="L22" s="3">
        <v>1.49953</v>
      </c>
      <c r="M22" s="3">
        <v>61.817999999999998</v>
      </c>
      <c r="N22" s="5">
        <f t="shared" si="3"/>
        <v>4.6362388451948178E-4</v>
      </c>
      <c r="O22" s="6">
        <f t="shared" si="4"/>
        <v>2.1494710629693377E-7</v>
      </c>
      <c r="P22" s="3">
        <f t="shared" si="5"/>
        <v>-2.3659242178084128E-2</v>
      </c>
      <c r="Q22" s="3">
        <f t="shared" si="6"/>
        <v>5.5975974044123497E-4</v>
      </c>
    </row>
    <row r="23" spans="6:17" x14ac:dyDescent="0.25">
      <c r="F23" s="3">
        <v>6</v>
      </c>
      <c r="G23" s="3">
        <v>0</v>
      </c>
      <c r="H23" s="3">
        <v>4</v>
      </c>
      <c r="I23" s="3">
        <f t="shared" si="0"/>
        <v>52</v>
      </c>
      <c r="J23" s="5">
        <f t="shared" si="1"/>
        <v>1.4699555199968573</v>
      </c>
      <c r="K23" s="3">
        <f t="shared" si="2"/>
        <v>63.2058601033835</v>
      </c>
      <c r="L23" s="3">
        <v>1.47024</v>
      </c>
      <c r="M23" s="3">
        <v>63.19</v>
      </c>
      <c r="N23" s="5">
        <f t="shared" si="3"/>
        <v>2.8448000314273969E-4</v>
      </c>
      <c r="O23" s="6">
        <f t="shared" si="4"/>
        <v>8.092887218809319E-8</v>
      </c>
      <c r="P23" s="3">
        <f t="shared" si="5"/>
        <v>-1.5860103383502633E-2</v>
      </c>
      <c r="Q23" s="3">
        <f t="shared" si="6"/>
        <v>2.5154287933539166E-4</v>
      </c>
    </row>
    <row r="24" spans="6:17" x14ac:dyDescent="0.25">
      <c r="F24" s="3">
        <v>5</v>
      </c>
      <c r="G24" s="3">
        <v>5</v>
      </c>
      <c r="H24" s="3">
        <v>2</v>
      </c>
      <c r="I24" s="3">
        <f t="shared" si="0"/>
        <v>54</v>
      </c>
      <c r="J24" s="5">
        <f t="shared" si="1"/>
        <v>1.442477292972316</v>
      </c>
      <c r="K24" s="3">
        <f t="shared" si="2"/>
        <v>64.553847634657558</v>
      </c>
      <c r="L24" s="3">
        <v>1.4430499999999999</v>
      </c>
      <c r="M24" s="3">
        <v>64.522999999999996</v>
      </c>
      <c r="N24" s="5">
        <f t="shared" si="3"/>
        <v>5.7270702768397186E-4</v>
      </c>
      <c r="O24" s="6">
        <f t="shared" si="4"/>
        <v>3.2799333955860971E-7</v>
      </c>
      <c r="P24" s="3">
        <f t="shared" si="5"/>
        <v>-3.0847634657561684E-2</v>
      </c>
      <c r="Q24" s="3">
        <f t="shared" si="6"/>
        <v>9.515765639664008E-4</v>
      </c>
    </row>
    <row r="25" spans="6:17" x14ac:dyDescent="0.25">
      <c r="F25" s="3">
        <v>6</v>
      </c>
      <c r="G25" s="3">
        <v>4</v>
      </c>
      <c r="H25" s="3">
        <v>2</v>
      </c>
      <c r="I25" s="3">
        <f t="shared" si="0"/>
        <v>56</v>
      </c>
      <c r="J25" s="5">
        <f t="shared" si="1"/>
        <v>1.4164845821358492</v>
      </c>
      <c r="K25" s="3">
        <f t="shared" si="2"/>
        <v>65.886907776109183</v>
      </c>
      <c r="L25" s="3">
        <v>1.41679</v>
      </c>
      <c r="M25" s="3">
        <v>65.869</v>
      </c>
      <c r="N25" s="5">
        <f t="shared" si="3"/>
        <v>3.0541786415083649E-4</v>
      </c>
      <c r="O25" s="6">
        <f t="shared" si="4"/>
        <v>9.328007174245882E-8</v>
      </c>
      <c r="P25" s="3">
        <f t="shared" si="5"/>
        <v>-1.790777610918326E-2</v>
      </c>
      <c r="Q25" s="3">
        <f t="shared" si="6"/>
        <v>3.2068844517663472E-4</v>
      </c>
    </row>
    <row r="26" spans="6:17" x14ac:dyDescent="0.25">
      <c r="F26" s="3">
        <v>6</v>
      </c>
      <c r="G26" s="3">
        <v>5</v>
      </c>
      <c r="H26" s="3">
        <v>1</v>
      </c>
      <c r="I26" s="3">
        <f t="shared" si="0"/>
        <v>62</v>
      </c>
      <c r="J26" s="5">
        <f t="shared" si="1"/>
        <v>1.3462013462020193</v>
      </c>
      <c r="K26" s="3">
        <f t="shared" si="2"/>
        <v>69.807935318970451</v>
      </c>
      <c r="L26" s="3">
        <v>1.3465</v>
      </c>
      <c r="M26" s="3">
        <v>69.787999999999997</v>
      </c>
      <c r="N26" s="5">
        <f t="shared" si="3"/>
        <v>2.9865379798077463E-4</v>
      </c>
      <c r="O26" s="6">
        <f t="shared" si="4"/>
        <v>8.9194091048341345E-8</v>
      </c>
      <c r="P26" s="3">
        <f t="shared" si="5"/>
        <v>-1.9935318970453864E-2</v>
      </c>
      <c r="Q26" s="3">
        <f t="shared" si="6"/>
        <v>3.9741694245373771E-4</v>
      </c>
    </row>
    <row r="27" spans="6:17" x14ac:dyDescent="0.25">
      <c r="F27" s="3"/>
      <c r="G27" s="3"/>
      <c r="H27" s="3"/>
      <c r="I27" s="3"/>
      <c r="J27" s="5"/>
      <c r="K27" s="3"/>
      <c r="L27" s="3"/>
      <c r="M27" s="3"/>
      <c r="N27" s="3"/>
    </row>
    <row r="28" spans="6:17" x14ac:dyDescent="0.25">
      <c r="F28" s="3"/>
      <c r="G28" s="3"/>
      <c r="H28" s="3"/>
      <c r="I28" s="3"/>
      <c r="J28" s="5"/>
      <c r="K28" s="3" t="str">
        <f ca="1">CELL("filename",K1)</f>
        <v>C:\Temp\[y2o3_peak_positions.xlsx]refine_cell</v>
      </c>
      <c r="L28" s="3" t="str">
        <f ca="1">CELL("filename",M1)</f>
        <v>C:\Temp\[y2o3_peak_positions.xlsx]refine_cell</v>
      </c>
      <c r="M28" s="3"/>
      <c r="N28" s="3"/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E83A-B120-481B-9D7B-625BF78D4B6D}">
  <sheetPr>
    <pageSetUpPr fitToPage="1"/>
  </sheetPr>
  <dimension ref="A1:L28"/>
  <sheetViews>
    <sheetView workbookViewId="0">
      <selection activeCell="N28" sqref="N28"/>
    </sheetView>
  </sheetViews>
  <sheetFormatPr defaultRowHeight="12.5" x14ac:dyDescent="0.25"/>
  <cols>
    <col min="1" max="1" width="6.26953125" customWidth="1"/>
    <col min="2" max="2" width="7.453125" customWidth="1"/>
    <col min="3" max="3" width="5.54296875" customWidth="1"/>
    <col min="5" max="6" width="7" style="1" customWidth="1"/>
    <col min="7" max="9" width="2.81640625" customWidth="1"/>
    <col min="10" max="10" width="6.1796875" customWidth="1"/>
    <col min="11" max="11" width="7.26953125" style="2" customWidth="1"/>
  </cols>
  <sheetData>
    <row r="1" spans="1:12" x14ac:dyDescent="0.25">
      <c r="A1" s="3" t="s">
        <v>0</v>
      </c>
      <c r="B1" s="3" t="s">
        <v>1</v>
      </c>
      <c r="C1" s="3" t="s">
        <v>11</v>
      </c>
      <c r="D1" s="3" t="s">
        <v>5</v>
      </c>
      <c r="E1" s="4" t="s">
        <v>6</v>
      </c>
      <c r="F1" s="4" t="s">
        <v>9</v>
      </c>
      <c r="G1" s="3" t="s">
        <v>2</v>
      </c>
      <c r="H1" s="3" t="s">
        <v>3</v>
      </c>
      <c r="I1" s="3" t="s">
        <v>4</v>
      </c>
      <c r="J1" s="3" t="s">
        <v>7</v>
      </c>
      <c r="K1" s="5" t="s">
        <v>8</v>
      </c>
      <c r="L1" s="3" t="s">
        <v>10</v>
      </c>
    </row>
    <row r="2" spans="1:12" x14ac:dyDescent="0.25">
      <c r="A2" s="3">
        <v>16.669</v>
      </c>
      <c r="B2" s="3">
        <v>5.3139099999999999</v>
      </c>
      <c r="C2" s="3">
        <v>1</v>
      </c>
      <c r="D2" s="3">
        <f t="shared" ref="D2:D26" si="0">1/B2^2</f>
        <v>3.5413725018389845E-2</v>
      </c>
      <c r="E2" s="4">
        <f t="shared" ref="E2:E26" si="1">D2/$D$2</f>
        <v>1</v>
      </c>
      <c r="F2" s="4">
        <f t="shared" ref="F2:F26" si="2">E2*4</f>
        <v>4</v>
      </c>
      <c r="G2" s="3">
        <v>2</v>
      </c>
      <c r="H2" s="3">
        <v>0</v>
      </c>
      <c r="I2" s="3">
        <v>0</v>
      </c>
      <c r="J2" s="3">
        <f>G2^2+H2^2+I2^2</f>
        <v>4</v>
      </c>
      <c r="K2" s="5">
        <f>J2/F2</f>
        <v>1</v>
      </c>
      <c r="L2" s="3">
        <f t="shared" ref="L2:L26" si="3">J2^0.5*B2</f>
        <v>10.62782</v>
      </c>
    </row>
    <row r="3" spans="1:12" x14ac:dyDescent="0.25">
      <c r="A3" s="3">
        <v>20.48</v>
      </c>
      <c r="B3" s="3">
        <v>4.3330700000000002</v>
      </c>
      <c r="C3" s="3">
        <v>10.9</v>
      </c>
      <c r="D3" s="3">
        <f t="shared" si="0"/>
        <v>5.3260910922308925E-2</v>
      </c>
      <c r="E3" s="4">
        <f t="shared" si="1"/>
        <v>1.503962401431967</v>
      </c>
      <c r="F3" s="4">
        <f t="shared" si="2"/>
        <v>6.0158496057278681</v>
      </c>
      <c r="G3" s="3">
        <v>2</v>
      </c>
      <c r="H3" s="3">
        <v>1</v>
      </c>
      <c r="I3" s="3">
        <v>1</v>
      </c>
      <c r="J3" s="3">
        <f t="shared" ref="J3:J26" si="4">G3^2+H3^2+I3^2</f>
        <v>6</v>
      </c>
      <c r="K3" s="5">
        <f t="shared" ref="K3:K26" si="5">J3/F3</f>
        <v>0.99736535871628551</v>
      </c>
      <c r="L3" s="3">
        <f t="shared" si="3"/>
        <v>10.613810519761506</v>
      </c>
    </row>
    <row r="4" spans="1:12" x14ac:dyDescent="0.25">
      <c r="A4" s="3">
        <v>29.123000000000001</v>
      </c>
      <c r="B4" s="3">
        <v>3.0637500000000002</v>
      </c>
      <c r="C4" s="3">
        <v>100</v>
      </c>
      <c r="D4" s="3">
        <f t="shared" si="0"/>
        <v>0.10653525542909487</v>
      </c>
      <c r="E4" s="4">
        <f t="shared" si="1"/>
        <v>3.0083041355794293</v>
      </c>
      <c r="F4" s="4">
        <f t="shared" si="2"/>
        <v>12.033216542317717</v>
      </c>
      <c r="G4" s="3">
        <v>2</v>
      </c>
      <c r="H4" s="3">
        <v>2</v>
      </c>
      <c r="I4" s="3">
        <v>2</v>
      </c>
      <c r="J4" s="3">
        <f t="shared" si="4"/>
        <v>12</v>
      </c>
      <c r="K4" s="5">
        <f t="shared" si="5"/>
        <v>0.99723959573062582</v>
      </c>
      <c r="L4" s="3">
        <f t="shared" si="3"/>
        <v>10.613141323378295</v>
      </c>
    </row>
    <row r="5" spans="1:12" x14ac:dyDescent="0.25">
      <c r="A5" s="3">
        <v>31.527000000000001</v>
      </c>
      <c r="B5" s="3">
        <v>2.8353999999999999</v>
      </c>
      <c r="C5" s="3">
        <v>0.9</v>
      </c>
      <c r="D5" s="3">
        <f t="shared" si="0"/>
        <v>0.12438595071831619</v>
      </c>
      <c r="E5" s="4">
        <f t="shared" si="1"/>
        <v>3.5123656337683857</v>
      </c>
      <c r="F5" s="4">
        <f t="shared" si="2"/>
        <v>14.049462535073543</v>
      </c>
      <c r="G5" s="3">
        <v>3</v>
      </c>
      <c r="H5" s="3">
        <v>2</v>
      </c>
      <c r="I5" s="3">
        <v>1</v>
      </c>
      <c r="J5" s="3">
        <f t="shared" si="4"/>
        <v>14</v>
      </c>
      <c r="K5" s="5">
        <f t="shared" si="5"/>
        <v>0.99647940019413106</v>
      </c>
      <c r="L5" s="3">
        <f t="shared" si="3"/>
        <v>10.609095354458834</v>
      </c>
    </row>
    <row r="6" spans="1:12" x14ac:dyDescent="0.25">
      <c r="A6" s="3">
        <v>33.758000000000003</v>
      </c>
      <c r="B6" s="3">
        <v>2.6529199999999999</v>
      </c>
      <c r="C6" s="3">
        <v>24.7</v>
      </c>
      <c r="D6" s="3">
        <f t="shared" si="0"/>
        <v>0.1420861322227871</v>
      </c>
      <c r="E6" s="4">
        <f t="shared" si="1"/>
        <v>4.0121769779655709</v>
      </c>
      <c r="F6" s="4">
        <f t="shared" si="2"/>
        <v>16.048707911862284</v>
      </c>
      <c r="G6" s="3">
        <v>4</v>
      </c>
      <c r="H6" s="3">
        <v>0</v>
      </c>
      <c r="I6" s="3">
        <v>0</v>
      </c>
      <c r="J6" s="3">
        <f t="shared" si="4"/>
        <v>16</v>
      </c>
      <c r="K6" s="5">
        <f t="shared" si="5"/>
        <v>0.99696499480644907</v>
      </c>
      <c r="L6" s="3">
        <f t="shared" si="3"/>
        <v>10.61168</v>
      </c>
    </row>
    <row r="7" spans="1:12" x14ac:dyDescent="0.25">
      <c r="A7" s="3">
        <v>35.878999999999998</v>
      </c>
      <c r="B7" s="3">
        <v>2.5008400000000002</v>
      </c>
      <c r="C7" s="3">
        <v>5.6</v>
      </c>
      <c r="D7" s="3">
        <f t="shared" si="0"/>
        <v>0.15989253416581303</v>
      </c>
      <c r="E7" s="4">
        <f t="shared" si="1"/>
        <v>4.5149877366129409</v>
      </c>
      <c r="F7" s="4">
        <f t="shared" si="2"/>
        <v>18.059950946451764</v>
      </c>
      <c r="G7" s="3">
        <v>4</v>
      </c>
      <c r="H7" s="3">
        <v>1</v>
      </c>
      <c r="I7" s="3">
        <v>1</v>
      </c>
      <c r="J7" s="3">
        <f t="shared" si="4"/>
        <v>18</v>
      </c>
      <c r="K7" s="5">
        <f t="shared" si="5"/>
        <v>0.99668044799072153</v>
      </c>
      <c r="L7" s="3">
        <f t="shared" si="3"/>
        <v>10.610165535975392</v>
      </c>
    </row>
    <row r="8" spans="1:12" x14ac:dyDescent="0.25">
      <c r="A8" s="3">
        <v>37.904000000000003</v>
      </c>
      <c r="B8" s="3">
        <v>2.3717100000000002</v>
      </c>
      <c r="C8" s="3">
        <v>1.7</v>
      </c>
      <c r="D8" s="3">
        <f t="shared" si="0"/>
        <v>0.17777751469550038</v>
      </c>
      <c r="E8" s="4">
        <f t="shared" si="1"/>
        <v>5.0200173690619394</v>
      </c>
      <c r="F8" s="4">
        <f t="shared" si="2"/>
        <v>20.080069476247758</v>
      </c>
      <c r="G8" s="3">
        <v>4</v>
      </c>
      <c r="H8" s="3">
        <v>2</v>
      </c>
      <c r="I8" s="3">
        <v>0</v>
      </c>
      <c r="J8" s="3">
        <f t="shared" si="4"/>
        <v>20</v>
      </c>
      <c r="K8" s="5">
        <f t="shared" si="5"/>
        <v>0.99601249007915682</v>
      </c>
      <c r="L8" s="3">
        <f t="shared" si="3"/>
        <v>10.606609565832054</v>
      </c>
    </row>
    <row r="9" spans="1:12" x14ac:dyDescent="0.25">
      <c r="A9" s="3">
        <v>39.822000000000003</v>
      </c>
      <c r="B9" s="3">
        <v>2.2618100000000001</v>
      </c>
      <c r="C9" s="3">
        <v>6.9</v>
      </c>
      <c r="D9" s="3">
        <f t="shared" si="0"/>
        <v>0.19547344198564562</v>
      </c>
      <c r="E9" s="4">
        <f t="shared" si="1"/>
        <v>5.5197085842886908</v>
      </c>
      <c r="F9" s="4">
        <f t="shared" si="2"/>
        <v>22.078834337154763</v>
      </c>
      <c r="G9" s="3">
        <v>3</v>
      </c>
      <c r="H9" s="3">
        <v>3</v>
      </c>
      <c r="I9" s="3">
        <v>2</v>
      </c>
      <c r="J9" s="3">
        <f t="shared" si="4"/>
        <v>22</v>
      </c>
      <c r="K9" s="5">
        <f t="shared" si="5"/>
        <v>0.99642941579474154</v>
      </c>
      <c r="L9" s="3">
        <f t="shared" si="3"/>
        <v>10.608829269726233</v>
      </c>
    </row>
    <row r="10" spans="1:12" x14ac:dyDescent="0.25">
      <c r="A10" s="3">
        <v>41.703000000000003</v>
      </c>
      <c r="B10" s="3">
        <v>2.16404</v>
      </c>
      <c r="C10" s="3">
        <v>1.5</v>
      </c>
      <c r="D10" s="3">
        <f t="shared" si="0"/>
        <v>0.21353517832731533</v>
      </c>
      <c r="E10" s="4">
        <f t="shared" si="1"/>
        <v>6.0297293836338746</v>
      </c>
      <c r="F10" s="4">
        <f t="shared" si="2"/>
        <v>24.118917534535498</v>
      </c>
      <c r="G10" s="3">
        <v>4</v>
      </c>
      <c r="H10" s="3">
        <v>2</v>
      </c>
      <c r="I10" s="3">
        <v>2</v>
      </c>
      <c r="J10" s="3">
        <f t="shared" si="4"/>
        <v>24</v>
      </c>
      <c r="K10" s="5">
        <f t="shared" si="5"/>
        <v>0.99506953268672937</v>
      </c>
      <c r="L10" s="3">
        <f t="shared" si="3"/>
        <v>10.601587565945016</v>
      </c>
    </row>
    <row r="11" spans="1:12" x14ac:dyDescent="0.25">
      <c r="A11" s="3">
        <v>43.472000000000001</v>
      </c>
      <c r="B11" s="3">
        <v>2.0799799999999999</v>
      </c>
      <c r="C11" s="3">
        <v>9.5</v>
      </c>
      <c r="D11" s="3">
        <f t="shared" si="0"/>
        <v>0.23114349830034236</v>
      </c>
      <c r="E11" s="4">
        <f t="shared" si="1"/>
        <v>6.5269467750233225</v>
      </c>
      <c r="F11" s="4">
        <f t="shared" si="2"/>
        <v>26.10778710009329</v>
      </c>
      <c r="G11" s="3">
        <v>4</v>
      </c>
      <c r="H11" s="3">
        <v>3</v>
      </c>
      <c r="I11" s="3">
        <v>1</v>
      </c>
      <c r="J11" s="3">
        <f t="shared" si="4"/>
        <v>26</v>
      </c>
      <c r="K11" s="5">
        <f t="shared" si="5"/>
        <v>0.99587145782673769</v>
      </c>
      <c r="L11" s="3">
        <f t="shared" si="3"/>
        <v>10.60585860788272</v>
      </c>
    </row>
    <row r="12" spans="1:12" x14ac:dyDescent="0.25">
      <c r="A12" s="3">
        <v>46.896999999999998</v>
      </c>
      <c r="B12" s="3">
        <v>1.9357500000000001</v>
      </c>
      <c r="C12" s="3">
        <v>3.3</v>
      </c>
      <c r="D12" s="3">
        <f t="shared" si="0"/>
        <v>0.2668710498602021</v>
      </c>
      <c r="E12" s="4">
        <f t="shared" si="1"/>
        <v>7.5358084957631473</v>
      </c>
      <c r="F12" s="4">
        <f t="shared" si="2"/>
        <v>30.143233983052589</v>
      </c>
      <c r="G12" s="3">
        <v>5</v>
      </c>
      <c r="H12" s="3">
        <v>2</v>
      </c>
      <c r="I12" s="3">
        <v>1</v>
      </c>
      <c r="J12" s="3">
        <f t="shared" si="4"/>
        <v>30</v>
      </c>
      <c r="K12" s="5">
        <f t="shared" si="5"/>
        <v>0.99524822110550182</v>
      </c>
      <c r="L12" s="3">
        <f t="shared" si="3"/>
        <v>10.602539406906253</v>
      </c>
    </row>
    <row r="13" spans="1:12" x14ac:dyDescent="0.25">
      <c r="A13" s="3">
        <v>48.533000000000001</v>
      </c>
      <c r="B13" s="3">
        <v>1.87426</v>
      </c>
      <c r="C13" s="3">
        <v>45.9</v>
      </c>
      <c r="D13" s="3">
        <f t="shared" si="0"/>
        <v>0.28466909891262121</v>
      </c>
      <c r="E13" s="4">
        <f t="shared" si="1"/>
        <v>8.0383833884968769</v>
      </c>
      <c r="F13" s="4">
        <f t="shared" si="2"/>
        <v>32.153533553987508</v>
      </c>
      <c r="G13" s="3">
        <v>4</v>
      </c>
      <c r="H13" s="3">
        <v>4</v>
      </c>
      <c r="I13" s="3">
        <v>0</v>
      </c>
      <c r="J13" s="3">
        <f t="shared" si="4"/>
        <v>32</v>
      </c>
      <c r="K13" s="5">
        <f t="shared" si="5"/>
        <v>0.99522498658725278</v>
      </c>
      <c r="L13" s="3">
        <f t="shared" si="3"/>
        <v>10.60241564565359</v>
      </c>
    </row>
    <row r="14" spans="1:12" x14ac:dyDescent="0.25">
      <c r="A14" s="3">
        <v>50.122</v>
      </c>
      <c r="B14" s="3">
        <v>1.8184899999999999</v>
      </c>
      <c r="C14" s="3">
        <v>2.8</v>
      </c>
      <c r="D14" s="3">
        <f t="shared" si="0"/>
        <v>0.30239747856681071</v>
      </c>
      <c r="E14" s="4">
        <f t="shared" si="1"/>
        <v>8.5389909818800476</v>
      </c>
      <c r="F14" s="4">
        <f t="shared" si="2"/>
        <v>34.15596392752019</v>
      </c>
      <c r="G14" s="3">
        <v>5</v>
      </c>
      <c r="H14" s="3">
        <v>3</v>
      </c>
      <c r="I14" s="3">
        <v>0</v>
      </c>
      <c r="J14" s="3">
        <f t="shared" si="4"/>
        <v>34</v>
      </c>
      <c r="K14" s="5">
        <f t="shared" si="5"/>
        <v>0.9954337717462417</v>
      </c>
      <c r="L14" s="3">
        <f t="shared" si="3"/>
        <v>10.603527711257231</v>
      </c>
    </row>
    <row r="15" spans="1:12" x14ac:dyDescent="0.25">
      <c r="A15" s="3">
        <v>51.67</v>
      </c>
      <c r="B15" s="3">
        <v>1.76759</v>
      </c>
      <c r="C15" s="3">
        <v>0.9</v>
      </c>
      <c r="D15" s="3">
        <f t="shared" si="0"/>
        <v>0.32006407343738352</v>
      </c>
      <c r="E15" s="4">
        <f t="shared" si="1"/>
        <v>9.0378539188175999</v>
      </c>
      <c r="F15" s="4">
        <f t="shared" si="2"/>
        <v>36.1514156752704</v>
      </c>
      <c r="G15" s="3">
        <v>6</v>
      </c>
      <c r="H15" s="3">
        <v>0</v>
      </c>
      <c r="I15" s="3">
        <v>0</v>
      </c>
      <c r="J15" s="3">
        <f t="shared" si="4"/>
        <v>36</v>
      </c>
      <c r="K15" s="5">
        <f t="shared" si="5"/>
        <v>0.99581162528653122</v>
      </c>
      <c r="L15" s="3">
        <f t="shared" si="3"/>
        <v>10.60554</v>
      </c>
    </row>
    <row r="16" spans="1:12" x14ac:dyDescent="0.25">
      <c r="A16" s="3">
        <v>53.215000000000003</v>
      </c>
      <c r="B16" s="3">
        <v>1.7198599999999999</v>
      </c>
      <c r="C16" s="3">
        <v>5.8</v>
      </c>
      <c r="D16" s="3">
        <f t="shared" si="0"/>
        <v>0.33807558497006496</v>
      </c>
      <c r="E16" s="4">
        <f t="shared" si="1"/>
        <v>9.546456488113213</v>
      </c>
      <c r="F16" s="4">
        <f t="shared" si="2"/>
        <v>38.185825952452852</v>
      </c>
      <c r="G16" s="3">
        <v>5</v>
      </c>
      <c r="H16" s="3">
        <v>3</v>
      </c>
      <c r="I16" s="3">
        <v>2</v>
      </c>
      <c r="J16" s="3">
        <f t="shared" si="4"/>
        <v>38</v>
      </c>
      <c r="K16" s="5">
        <f t="shared" si="5"/>
        <v>0.99513364061617438</v>
      </c>
      <c r="L16" s="3">
        <f t="shared" si="3"/>
        <v>10.601929067146223</v>
      </c>
    </row>
    <row r="17" spans="1:12" x14ac:dyDescent="0.25">
      <c r="A17" s="3">
        <v>54.707999999999998</v>
      </c>
      <c r="B17" s="3">
        <v>1.67639</v>
      </c>
      <c r="C17" s="3">
        <v>1.7</v>
      </c>
      <c r="D17" s="3">
        <f t="shared" si="0"/>
        <v>0.3558359945397907</v>
      </c>
      <c r="E17" s="4">
        <f t="shared" si="1"/>
        <v>10.04796853070413</v>
      </c>
      <c r="F17" s="4">
        <f t="shared" si="2"/>
        <v>40.191874122816522</v>
      </c>
      <c r="G17" s="3">
        <v>6</v>
      </c>
      <c r="H17" s="3">
        <v>0</v>
      </c>
      <c r="I17" s="3">
        <v>2</v>
      </c>
      <c r="J17" s="3">
        <f t="shared" si="4"/>
        <v>40</v>
      </c>
      <c r="K17" s="5">
        <f t="shared" si="5"/>
        <v>0.99522604688126259</v>
      </c>
      <c r="L17" s="3">
        <f t="shared" si="3"/>
        <v>10.60242129345934</v>
      </c>
    </row>
    <row r="18" spans="1:12" x14ac:dyDescent="0.25">
      <c r="A18" s="3">
        <v>56.161999999999999</v>
      </c>
      <c r="B18" s="3">
        <v>1.63639</v>
      </c>
      <c r="C18" s="3">
        <v>4.8</v>
      </c>
      <c r="D18" s="3">
        <f t="shared" si="0"/>
        <v>0.37344475680658096</v>
      </c>
      <c r="E18" s="4">
        <f t="shared" si="1"/>
        <v>10.545198411425412</v>
      </c>
      <c r="F18" s="4">
        <f t="shared" si="2"/>
        <v>42.180793645701648</v>
      </c>
      <c r="G18" s="3">
        <v>5</v>
      </c>
      <c r="H18" s="3">
        <v>4</v>
      </c>
      <c r="I18" s="3">
        <v>1</v>
      </c>
      <c r="J18" s="3">
        <f>G18^2+H18^2+I18^2</f>
        <v>42</v>
      </c>
      <c r="K18" s="5">
        <f t="shared" si="5"/>
        <v>0.99571383963942861</v>
      </c>
      <c r="L18" s="3">
        <f t="shared" si="3"/>
        <v>10.605019271467638</v>
      </c>
    </row>
    <row r="19" spans="1:12" x14ac:dyDescent="0.25">
      <c r="A19" s="3">
        <v>57.613</v>
      </c>
      <c r="B19" s="3">
        <v>1.59859</v>
      </c>
      <c r="C19" s="3">
        <v>29.9</v>
      </c>
      <c r="D19" s="3">
        <f t="shared" si="0"/>
        <v>0.39131438771297922</v>
      </c>
      <c r="E19" s="4">
        <f t="shared" si="1"/>
        <v>11.049794606745696</v>
      </c>
      <c r="F19" s="4">
        <f t="shared" si="2"/>
        <v>44.199178426982783</v>
      </c>
      <c r="G19" s="3">
        <v>6</v>
      </c>
      <c r="H19" s="3">
        <v>2</v>
      </c>
      <c r="I19" s="3">
        <v>2</v>
      </c>
      <c r="J19" s="3">
        <f>G19^2+H19^2+I19^2</f>
        <v>44</v>
      </c>
      <c r="K19" s="5">
        <f t="shared" si="5"/>
        <v>0.99549361698403904</v>
      </c>
      <c r="L19" s="3">
        <f t="shared" si="3"/>
        <v>10.603846447228477</v>
      </c>
    </row>
    <row r="20" spans="1:12" x14ac:dyDescent="0.25">
      <c r="A20" s="3">
        <v>59.037999999999997</v>
      </c>
      <c r="B20" s="3">
        <v>1.56335</v>
      </c>
      <c r="C20" s="3">
        <v>6.8</v>
      </c>
      <c r="D20" s="3">
        <f t="shared" si="0"/>
        <v>0.40915471858257135</v>
      </c>
      <c r="E20" s="4">
        <f t="shared" si="1"/>
        <v>11.553563438189659</v>
      </c>
      <c r="F20" s="4">
        <f t="shared" si="2"/>
        <v>46.214253752758637</v>
      </c>
      <c r="G20" s="3">
        <v>6</v>
      </c>
      <c r="H20" s="3">
        <v>3</v>
      </c>
      <c r="I20" s="3">
        <v>1</v>
      </c>
      <c r="J20" s="3">
        <f t="shared" si="4"/>
        <v>46</v>
      </c>
      <c r="K20" s="5">
        <f t="shared" si="5"/>
        <v>0.99536390322550983</v>
      </c>
      <c r="L20" s="3">
        <f t="shared" si="3"/>
        <v>10.603155579118887</v>
      </c>
    </row>
    <row r="21" spans="1:12" x14ac:dyDescent="0.25">
      <c r="A21" s="3">
        <v>60.441000000000003</v>
      </c>
      <c r="B21" s="3">
        <v>1.53037</v>
      </c>
      <c r="C21" s="3">
        <v>5.6</v>
      </c>
      <c r="D21" s="3">
        <f t="shared" si="0"/>
        <v>0.42697958702126065</v>
      </c>
      <c r="E21" s="4">
        <f t="shared" si="1"/>
        <v>12.056895647084181</v>
      </c>
      <c r="F21" s="4">
        <f t="shared" si="2"/>
        <v>48.227582588336723</v>
      </c>
      <c r="G21" s="3">
        <v>4</v>
      </c>
      <c r="H21" s="3">
        <v>4</v>
      </c>
      <c r="I21" s="3">
        <v>4</v>
      </c>
      <c r="J21" s="3">
        <f t="shared" si="4"/>
        <v>48</v>
      </c>
      <c r="K21" s="5">
        <f t="shared" si="5"/>
        <v>0.99528106995784271</v>
      </c>
      <c r="L21" s="3">
        <f t="shared" si="3"/>
        <v>10.60271437751673</v>
      </c>
    </row>
    <row r="22" spans="1:12" x14ac:dyDescent="0.25">
      <c r="A22" s="3">
        <v>61.817999999999998</v>
      </c>
      <c r="B22" s="3">
        <v>1.49953</v>
      </c>
      <c r="C22" s="3">
        <v>2.6</v>
      </c>
      <c r="D22" s="3">
        <f t="shared" si="0"/>
        <v>0.44472309392137671</v>
      </c>
      <c r="E22" s="4">
        <f t="shared" si="1"/>
        <v>12.557930398184272</v>
      </c>
      <c r="F22" s="4">
        <f t="shared" si="2"/>
        <v>50.231721592737088</v>
      </c>
      <c r="G22" s="3">
        <v>5</v>
      </c>
      <c r="H22" s="3">
        <v>4</v>
      </c>
      <c r="I22" s="3">
        <v>3</v>
      </c>
      <c r="J22" s="3">
        <f t="shared" si="4"/>
        <v>50</v>
      </c>
      <c r="K22" s="5">
        <f t="shared" si="5"/>
        <v>0.99538694702491359</v>
      </c>
      <c r="L22" s="3">
        <f t="shared" si="3"/>
        <v>10.603278315926637</v>
      </c>
    </row>
    <row r="23" spans="1:12" x14ac:dyDescent="0.25">
      <c r="A23" s="3">
        <v>63.19</v>
      </c>
      <c r="B23" s="3">
        <v>1.47024</v>
      </c>
      <c r="C23" s="3">
        <v>1.7</v>
      </c>
      <c r="D23" s="3">
        <f t="shared" si="0"/>
        <v>0.46261907045075268</v>
      </c>
      <c r="E23" s="4">
        <f t="shared" si="1"/>
        <v>13.063270531708289</v>
      </c>
      <c r="F23" s="4">
        <f t="shared" si="2"/>
        <v>52.253082126833156</v>
      </c>
      <c r="G23" s="3">
        <v>6</v>
      </c>
      <c r="H23" s="3">
        <v>0</v>
      </c>
      <c r="I23" s="3">
        <v>4</v>
      </c>
      <c r="J23" s="3">
        <f t="shared" si="4"/>
        <v>52</v>
      </c>
      <c r="K23" s="5">
        <f t="shared" si="5"/>
        <v>0.99515660863374811</v>
      </c>
      <c r="L23" s="3">
        <f t="shared" si="3"/>
        <v>10.602051414476351</v>
      </c>
    </row>
    <row r="24" spans="1:12" x14ac:dyDescent="0.25">
      <c r="A24" s="3">
        <v>64.522999999999996</v>
      </c>
      <c r="B24" s="3">
        <v>1.4430499999999999</v>
      </c>
      <c r="C24" s="3">
        <v>3.7</v>
      </c>
      <c r="D24" s="3">
        <f t="shared" si="0"/>
        <v>0.48021668087361707</v>
      </c>
      <c r="E24" s="4">
        <f t="shared" si="1"/>
        <v>13.560185510681166</v>
      </c>
      <c r="F24" s="4">
        <f t="shared" si="2"/>
        <v>54.240742042724662</v>
      </c>
      <c r="G24" s="3">
        <v>5</v>
      </c>
      <c r="H24" s="3">
        <v>5</v>
      </c>
      <c r="I24" s="3">
        <v>2</v>
      </c>
      <c r="J24" s="3">
        <f t="shared" si="4"/>
        <v>54</v>
      </c>
      <c r="K24" s="5">
        <f t="shared" si="5"/>
        <v>0.99556160123076798</v>
      </c>
      <c r="L24" s="3">
        <f t="shared" si="3"/>
        <v>10.604208519969795</v>
      </c>
    </row>
    <row r="25" spans="1:12" x14ac:dyDescent="0.25">
      <c r="A25" s="3">
        <v>65.869</v>
      </c>
      <c r="B25" s="3">
        <v>1.41679</v>
      </c>
      <c r="C25" s="3">
        <v>2</v>
      </c>
      <c r="D25" s="3">
        <f t="shared" si="0"/>
        <v>0.4981831499400507</v>
      </c>
      <c r="E25" s="4">
        <f t="shared" si="1"/>
        <v>14.067516187053219</v>
      </c>
      <c r="F25" s="4">
        <f t="shared" si="2"/>
        <v>56.270064748212874</v>
      </c>
      <c r="G25" s="3">
        <v>6</v>
      </c>
      <c r="H25" s="3">
        <v>4</v>
      </c>
      <c r="I25" s="3">
        <v>2</v>
      </c>
      <c r="J25" s="3">
        <f t="shared" si="4"/>
        <v>56</v>
      </c>
      <c r="K25" s="5">
        <f t="shared" si="5"/>
        <v>0.99520056091242637</v>
      </c>
      <c r="L25" s="3">
        <f t="shared" si="3"/>
        <v>10.602285538014904</v>
      </c>
    </row>
    <row r="26" spans="1:12" x14ac:dyDescent="0.25">
      <c r="A26" s="3">
        <v>69.787999999999997</v>
      </c>
      <c r="B26" s="3">
        <v>1.3465</v>
      </c>
      <c r="C26" s="3">
        <v>2.6</v>
      </c>
      <c r="D26" s="3">
        <f t="shared" si="0"/>
        <v>0.55155304237347613</v>
      </c>
      <c r="E26" s="4">
        <f t="shared" si="1"/>
        <v>15.574555969106962</v>
      </c>
      <c r="F26" s="4">
        <f t="shared" si="2"/>
        <v>62.298223876427848</v>
      </c>
      <c r="G26" s="3">
        <v>6</v>
      </c>
      <c r="H26" s="3">
        <v>5</v>
      </c>
      <c r="I26" s="3">
        <v>1</v>
      </c>
      <c r="J26" s="3">
        <f t="shared" si="4"/>
        <v>62</v>
      </c>
      <c r="K26" s="5">
        <f t="shared" si="5"/>
        <v>0.99521296342220944</v>
      </c>
      <c r="L26" s="3">
        <f t="shared" si="3"/>
        <v>10.602351602356904</v>
      </c>
    </row>
    <row r="27" spans="1:12" x14ac:dyDescent="0.25">
      <c r="A27" s="3"/>
      <c r="B27" s="3"/>
      <c r="C27" s="3"/>
      <c r="D27" s="3"/>
      <c r="E27" s="4"/>
      <c r="F27" s="4"/>
      <c r="G27" s="3"/>
      <c r="H27" s="3"/>
      <c r="I27" s="3"/>
      <c r="J27" s="3"/>
      <c r="K27" s="5"/>
      <c r="L27" s="3"/>
    </row>
    <row r="28" spans="1:12" x14ac:dyDescent="0.25">
      <c r="A28" s="3" t="str">
        <f ca="1">CELL("filename",A1)</f>
        <v>C:\Temp\[y2o3_peak_positions.xlsx]index_peaks</v>
      </c>
      <c r="B28" s="3"/>
      <c r="C28" s="3"/>
      <c r="D28" s="3"/>
      <c r="E28" s="4"/>
      <c r="F28" s="4"/>
      <c r="G28" s="3"/>
      <c r="H28" s="3"/>
      <c r="I28" s="3"/>
      <c r="J28" s="3"/>
      <c r="K28" s="5"/>
      <c r="L28" s="3">
        <f>AVERAGE(L2:L26)</f>
        <v>10.60623527733836</v>
      </c>
    </row>
  </sheetData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9A2E1-1BFF-4282-A008-74480759A40A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4DAA0-E63F-44F5-B6FB-2E0EA4C06D3A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refine_cell_zero</vt:lpstr>
      <vt:lpstr>refine_cell</vt:lpstr>
      <vt:lpstr>index_peaks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EVANS, JOHN S.</cp:lastModifiedBy>
  <cp:lastPrinted>2006-12-20T08:38:41Z</cp:lastPrinted>
  <dcterms:created xsi:type="dcterms:W3CDTF">2006-12-20T08:21:43Z</dcterms:created>
  <dcterms:modified xsi:type="dcterms:W3CDTF">2025-12-18T11:11:02Z</dcterms:modified>
</cp:coreProperties>
</file>