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ata\topas_workshop\tio2_peak_positions\"/>
    </mc:Choice>
  </mc:AlternateContent>
  <xr:revisionPtr revIDLastSave="0" documentId="13_ncr:1_{729552BF-A9F4-47A5-8D1C-625923517D1D}" xr6:coauthVersionLast="47" xr6:coauthVersionMax="47" xr10:uidLastSave="{00000000-0000-0000-0000-000000000000}"/>
  <bookViews>
    <workbookView xWindow="-110" yWindow="-110" windowWidth="19420" windowHeight="10300" xr2:uid="{B5C89CCA-3D80-4417-ABB9-DC7F932AC1C4}"/>
  </bookViews>
  <sheets>
    <sheet name="tio2_peaks_start" sheetId="1" r:id="rId1"/>
    <sheet name="tio2_peaks_cheat" sheetId="4" r:id="rId2"/>
  </sheets>
  <definedNames>
    <definedName name="_xlnm._FilterDatabase" localSheetId="1" hidden="1">tio2_peaks_cheat!$D$1:$N$26</definedName>
    <definedName name="_xlnm._FilterDatabase" localSheetId="0" hidden="1">tio2_peaks_start!$D$1:$N$26</definedName>
    <definedName name="solver_adj" localSheetId="1" hidden="1">tio2_peaks_cheat!$B$2:$B$3</definedName>
    <definedName name="solver_adj" localSheetId="0" hidden="1">tio2_peaks_start!$B$2:$B$3</definedName>
    <definedName name="solver_cvg" localSheetId="1" hidden="1">0.0001</definedName>
    <definedName name="solver_cvg" localSheetId="0" hidden="1">0.0001</definedName>
    <definedName name="solver_drv" localSheetId="1" hidden="1">1</definedName>
    <definedName name="solver_drv" localSheetId="0" hidden="1">1</definedName>
    <definedName name="solver_est" localSheetId="1" hidden="1">1</definedName>
    <definedName name="solver_est" localSheetId="0" hidden="1">1</definedName>
    <definedName name="solver_itr" localSheetId="1" hidden="1">100</definedName>
    <definedName name="solver_itr" localSheetId="0" hidden="1">100</definedName>
    <definedName name="solver_lin" localSheetId="1" hidden="1">2</definedName>
    <definedName name="solver_lin" localSheetId="0" hidden="1">2</definedName>
    <definedName name="solver_neg" localSheetId="1" hidden="1">2</definedName>
    <definedName name="solver_neg" localSheetId="0" hidden="1">2</definedName>
    <definedName name="solver_num" localSheetId="1" hidden="1">0</definedName>
    <definedName name="solver_num" localSheetId="0" hidden="1">0</definedName>
    <definedName name="solver_nwt" localSheetId="1" hidden="1">1</definedName>
    <definedName name="solver_nwt" localSheetId="0" hidden="1">1</definedName>
    <definedName name="solver_opt" localSheetId="1" hidden="1">tio2_peaks_cheat!$B$7</definedName>
    <definedName name="solver_opt" localSheetId="0" hidden="1">tio2_peaks_start!$B$7</definedName>
    <definedName name="solver_pre" localSheetId="1" hidden="1">0.000001</definedName>
    <definedName name="solver_pre" localSheetId="0" hidden="1">0.000001</definedName>
    <definedName name="solver_scl" localSheetId="1" hidden="1">1</definedName>
    <definedName name="solver_scl" localSheetId="0" hidden="1">1</definedName>
    <definedName name="solver_sho" localSheetId="1" hidden="1">2</definedName>
    <definedName name="solver_sho" localSheetId="0" hidden="1">2</definedName>
    <definedName name="solver_tim" localSheetId="1" hidden="1">100</definedName>
    <definedName name="solver_tim" localSheetId="0" hidden="1">100</definedName>
    <definedName name="solver_tol" localSheetId="1" hidden="1">0.05</definedName>
    <definedName name="solver_tol" localSheetId="0" hidden="1">0.05</definedName>
    <definedName name="solver_typ" localSheetId="1" hidden="1">2</definedName>
    <definedName name="solver_typ" localSheetId="0" hidden="1">2</definedName>
    <definedName name="solver_val" localSheetId="1" hidden="1">0</definedName>
    <definedName name="solver_val" localSheetId="0" hidden="1">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4" l="1"/>
  <c r="I2" i="4" s="1"/>
  <c r="J2" i="4" s="1"/>
  <c r="H3" i="4"/>
  <c r="I3" i="4"/>
  <c r="J3" i="4"/>
  <c r="N3" i="4" s="1"/>
  <c r="M3" i="4"/>
  <c r="H4" i="4"/>
  <c r="I4" i="4"/>
  <c r="J4" i="4" s="1"/>
  <c r="H5" i="4"/>
  <c r="I5" i="4" s="1"/>
  <c r="H6" i="4"/>
  <c r="I6" i="4" s="1"/>
  <c r="H7" i="4"/>
  <c r="I7" i="4" s="1"/>
  <c r="H8" i="4"/>
  <c r="I8" i="4" s="1"/>
  <c r="H9" i="4"/>
  <c r="I9" i="4" s="1"/>
  <c r="J9" i="4" s="1"/>
  <c r="H10" i="4"/>
  <c r="I10" i="4" s="1"/>
  <c r="H11" i="4"/>
  <c r="I11" i="4" s="1"/>
  <c r="H12" i="4"/>
  <c r="I12" i="4"/>
  <c r="J12" i="4" s="1"/>
  <c r="N12" i="4" s="1"/>
  <c r="H13" i="4"/>
  <c r="I13" i="4" s="1"/>
  <c r="H14" i="4"/>
  <c r="I14" i="4" s="1"/>
  <c r="J14" i="4" s="1"/>
  <c r="H15" i="4"/>
  <c r="I15" i="4"/>
  <c r="J15" i="4" s="1"/>
  <c r="H16" i="4"/>
  <c r="I16" i="4"/>
  <c r="J16" i="4" s="1"/>
  <c r="N16" i="4" s="1"/>
  <c r="H17" i="4"/>
  <c r="I17" i="4" s="1"/>
  <c r="H18" i="4"/>
  <c r="I18" i="4" s="1"/>
  <c r="J18" i="4" s="1"/>
  <c r="H19" i="4"/>
  <c r="I19" i="4"/>
  <c r="J19" i="4" s="1"/>
  <c r="H20" i="4"/>
  <c r="I20" i="4" s="1"/>
  <c r="J20" i="4" s="1"/>
  <c r="H21" i="4"/>
  <c r="I21" i="4" s="1"/>
  <c r="J21" i="4" s="1"/>
  <c r="H22" i="4"/>
  <c r="I22" i="4" s="1"/>
  <c r="J22" i="4" s="1"/>
  <c r="H23" i="4"/>
  <c r="I23" i="4" s="1"/>
  <c r="J23" i="4" s="1"/>
  <c r="H24" i="4"/>
  <c r="I24" i="4" s="1"/>
  <c r="J24" i="4" s="1"/>
  <c r="H25" i="4"/>
  <c r="I25" i="4"/>
  <c r="J25" i="4"/>
  <c r="H26" i="4"/>
  <c r="I26" i="4" s="1"/>
  <c r="J26" i="4" s="1"/>
  <c r="H3" i="1"/>
  <c r="I3" i="1" s="1"/>
  <c r="J10" i="4" l="1"/>
  <c r="N10" i="4" s="1"/>
  <c r="M10" i="4"/>
  <c r="M8" i="4"/>
  <c r="J8" i="4"/>
  <c r="N8" i="4" s="1"/>
  <c r="J13" i="4"/>
  <c r="N13" i="4" s="1"/>
  <c r="M13" i="4"/>
  <c r="M17" i="4"/>
  <c r="J17" i="4"/>
  <c r="N17" i="4" s="1"/>
  <c r="M5" i="4"/>
  <c r="J5" i="4"/>
  <c r="N5" i="4" s="1"/>
  <c r="J6" i="4"/>
  <c r="N6" i="4" s="1"/>
  <c r="M6" i="4"/>
  <c r="J7" i="4"/>
  <c r="N7" i="4" s="1"/>
  <c r="B7" i="4" s="1"/>
  <c r="M7" i="4"/>
  <c r="J11" i="4"/>
  <c r="N11" i="4" s="1"/>
  <c r="M11" i="4"/>
  <c r="M12" i="4"/>
  <c r="M16" i="4"/>
  <c r="J3" i="1"/>
  <c r="N3" i="1" s="1"/>
  <c r="B7" i="1" s="1"/>
  <c r="M3" i="1"/>
  <c r="B6" i="1" s="1"/>
  <c r="B6" i="4" l="1"/>
</calcChain>
</file>

<file path=xl/sharedStrings.xml><?xml version="1.0" encoding="utf-8"?>
<sst xmlns="http://schemas.openxmlformats.org/spreadsheetml/2006/main" count="38" uniqueCount="19">
  <si>
    <t>a</t>
  </si>
  <si>
    <t>c</t>
  </si>
  <si>
    <t>h</t>
  </si>
  <si>
    <t>k</t>
  </si>
  <si>
    <t>l</t>
  </si>
  <si>
    <t>1/d^2</t>
  </si>
  <si>
    <t>d_obs</t>
  </si>
  <si>
    <t>zero</t>
  </si>
  <si>
    <t>sum(delta_d^2)</t>
  </si>
  <si>
    <t>sum(delta_2th^2)</t>
  </si>
  <si>
    <t>delta_d^2</t>
  </si>
  <si>
    <t>delta_2th^2</t>
  </si>
  <si>
    <t>Peak #</t>
  </si>
  <si>
    <t>2_th_obs</t>
  </si>
  <si>
    <t>d_calc</t>
  </si>
  <si>
    <t>Experimental Data</t>
  </si>
  <si>
    <t>2_th_calc</t>
  </si>
  <si>
    <t>d</t>
  </si>
  <si>
    <t>2th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</si>
</sst>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23">
    <xf numFmtId="0" fontId="0" fillId="0" borderId="0" xfId="0"/>
    <xf numFmtId="0" fontId="2" fillId="0" borderId="0" xfId="0" applyFont="1"/>
    <xf numFmtId="0" fontId="0" fillId="2" borderId="0" xfId="0" applyFill="1"/>
    <xf numFmtId="0" fontId="4" fillId="2" borderId="0" xfId="0" applyFont="1" applyFill="1" applyAlignment="1">
      <alignment horizontal="right"/>
    </xf>
    <xf numFmtId="164" fontId="3" fillId="2" borderId="0" xfId="0" applyNumberFormat="1" applyFont="1" applyFill="1"/>
    <xf numFmtId="0" fontId="5" fillId="0" borderId="0" xfId="0" applyFont="1"/>
    <xf numFmtId="0" fontId="5" fillId="0" borderId="0" xfId="1"/>
    <xf numFmtId="164" fontId="5" fillId="0" borderId="0" xfId="1" applyNumberFormat="1"/>
    <xf numFmtId="0" fontId="2" fillId="0" borderId="0" xfId="1" applyFon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4" fillId="5" borderId="0" xfId="0" applyFont="1" applyFill="1" applyAlignment="1">
      <alignment horizontal="right"/>
    </xf>
    <xf numFmtId="0" fontId="3" fillId="5" borderId="0" xfId="0" applyFont="1" applyFill="1"/>
    <xf numFmtId="164" fontId="3" fillId="5" borderId="0" xfId="0" applyNumberFormat="1" applyFont="1" applyFill="1"/>
    <xf numFmtId="0" fontId="5" fillId="4" borderId="0" xfId="1" applyFill="1"/>
    <xf numFmtId="0" fontId="5" fillId="3" borderId="0" xfId="1" applyFill="1"/>
    <xf numFmtId="0" fontId="2" fillId="0" borderId="0" xfId="1" applyFont="1" applyFill="1"/>
    <xf numFmtId="0" fontId="5" fillId="0" borderId="0" xfId="1" applyFill="1"/>
    <xf numFmtId="0" fontId="4" fillId="0" borderId="0" xfId="1" applyFont="1" applyFill="1" applyAlignment="1">
      <alignment horizontal="right"/>
    </xf>
    <xf numFmtId="0" fontId="3" fillId="0" borderId="0" xfId="1" applyFont="1" applyFill="1"/>
    <xf numFmtId="164" fontId="3" fillId="0" borderId="0" xfId="1" applyNumberFormat="1" applyFont="1" applyFill="1"/>
    <xf numFmtId="0" fontId="6" fillId="5" borderId="0" xfId="0" applyFont="1" applyFill="1"/>
  </cellXfs>
  <cellStyles count="2">
    <cellStyle name="Normal" xfId="0" builtinId="0"/>
    <cellStyle name="Normal 2" xfId="1" xr:uid="{EBD55616-0BE7-4E04-9835-68B5B95DCDF3}"/>
  </cellStyles>
  <dxfs count="0"/>
  <tableStyles count="0" defaultTableStyle="TableStyleMedium2" defaultPivotStyle="PivotStyleLight16"/>
  <colors>
    <mruColors>
      <color rgb="FFFFFFCC"/>
      <color rgb="FFFFEB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533400</xdr:colOff>
      <xdr:row>10</xdr:row>
      <xdr:rowOff>82550</xdr:rowOff>
    </xdr:from>
    <xdr:to>
      <xdr:col>18</xdr:col>
      <xdr:colOff>349250</xdr:colOff>
      <xdr:row>19</xdr:row>
      <xdr:rowOff>76200</xdr:rowOff>
    </xdr:to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id="{1673C6FD-6D39-7E00-B4C3-6689DC2D4F79}"/>
            </a:ext>
          </a:extLst>
        </xdr:cNvPr>
        <xdr:cNvSpPr>
          <a:spLocks noChangeArrowheads="1"/>
        </xdr:cNvSpPr>
      </xdr:nvSpPr>
      <xdr:spPr bwMode="auto">
        <a:xfrm>
          <a:off x="7010400" y="1682750"/>
          <a:ext cx="4692650" cy="1428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>
          <a:solidFill>
            <a:srgbClr xmlns:mc="http://schemas.openxmlformats.org/markup-compatibility/2006" xmlns:a14="http://schemas.microsoft.com/office/drawing/2010/main" val="800000" mc:Ignorable="a14" a14:legacySpreadsheetColorIndex="16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This file contains a sensible list of hkl values to work with.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It also contains the </a:t>
          </a:r>
          <a:r>
            <a:rPr lang="en-GB" sz="1000" b="0" i="0" u="none" strike="noStrike" baseline="0">
              <a:solidFill>
                <a:srgbClr val="FF0000"/>
              </a:solidFill>
              <a:latin typeface="Arial"/>
              <a:cs typeface="Arial"/>
            </a:rPr>
            <a:t>d_obs/2th_obs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values to save you typing.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Use excel to calculate d_calc and 2th_calc for each hkl reflection.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Then sort the peaks according to increasing 2_th_calc.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Then try and assign one of the observed sets of d/2-theta to each hkl reflection.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Then use solver to minimise (2th_obs-2th_calc)^2 by varying cell parameters.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50800</xdr:colOff>
      <xdr:row>20</xdr:row>
      <xdr:rowOff>139700</xdr:rowOff>
    </xdr:from>
    <xdr:to>
      <xdr:col>19</xdr:col>
      <xdr:colOff>476250</xdr:colOff>
      <xdr:row>29</xdr:row>
      <xdr:rowOff>139700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3955A4FA-F98E-4C8F-B2C5-A08F86BB8386}"/>
            </a:ext>
          </a:extLst>
        </xdr:cNvPr>
        <xdr:cNvSpPr>
          <a:spLocks noChangeArrowheads="1"/>
        </xdr:cNvSpPr>
      </xdr:nvSpPr>
      <xdr:spPr bwMode="auto">
        <a:xfrm>
          <a:off x="6756400" y="3314700"/>
          <a:ext cx="4692650" cy="1428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>
          <a:solidFill>
            <a:srgbClr xmlns:mc="http://schemas.openxmlformats.org/markup-compatibility/2006" xmlns:a14="http://schemas.microsoft.com/office/drawing/2010/main" val="800000" mc:Ignorable="a14" a14:legacySpreadsheetColorIndex="16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This file contains a sensible list of hkl values to work with.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It also contains the </a:t>
          </a:r>
          <a:r>
            <a:rPr lang="en-GB" sz="1000" b="0" i="0" u="none" strike="noStrike" baseline="0">
              <a:solidFill>
                <a:srgbClr val="FF0000"/>
              </a:solidFill>
              <a:latin typeface="Arial"/>
              <a:cs typeface="Arial"/>
            </a:rPr>
            <a:t>d_obs/2th_obs</a:t>
          </a: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values to save you typing.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Use excel to calculate d_calc and 2th_calc for each hkl reflection.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Then sort the peaks according to increasing 2_th_calc.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Then try and assign one of the observed sets of d/2-theta to each hkl reflection.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Then use solver to minimise (2th_obs-2th_calc)^2 by varying cell parameters.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45486-B43D-490E-9B36-EEF9661C4F22}">
  <sheetPr>
    <pageSetUpPr fitToPage="1"/>
  </sheetPr>
  <dimension ref="A1:N26"/>
  <sheetViews>
    <sheetView tabSelected="1" workbookViewId="0">
      <selection activeCell="I10" sqref="I10"/>
    </sheetView>
  </sheetViews>
  <sheetFormatPr defaultRowHeight="12.5" x14ac:dyDescent="0.25"/>
  <cols>
    <col min="1" max="1" width="18.26953125" customWidth="1"/>
    <col min="2" max="2" width="11.453125" bestFit="1" customWidth="1"/>
    <col min="3" max="3" width="11.453125" customWidth="1"/>
    <col min="5" max="7" width="5.54296875" customWidth="1"/>
  </cols>
  <sheetData>
    <row r="1" spans="1:14" ht="13" x14ac:dyDescent="0.3">
      <c r="D1" s="1" t="s">
        <v>12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14</v>
      </c>
      <c r="J1" s="1" t="s">
        <v>16</v>
      </c>
      <c r="K1" s="1" t="s">
        <v>6</v>
      </c>
      <c r="L1" s="1" t="s">
        <v>13</v>
      </c>
      <c r="M1" s="1" t="s">
        <v>10</v>
      </c>
      <c r="N1" s="1" t="s">
        <v>11</v>
      </c>
    </row>
    <row r="2" spans="1:14" x14ac:dyDescent="0.25">
      <c r="A2" t="s">
        <v>0</v>
      </c>
      <c r="B2" s="10">
        <v>4.5</v>
      </c>
      <c r="C2" s="5"/>
      <c r="D2">
        <v>1</v>
      </c>
      <c r="E2">
        <v>0</v>
      </c>
      <c r="F2">
        <v>0</v>
      </c>
      <c r="G2">
        <v>1</v>
      </c>
    </row>
    <row r="3" spans="1:14" x14ac:dyDescent="0.25">
      <c r="A3" t="s">
        <v>1</v>
      </c>
      <c r="B3" s="10">
        <v>2.96</v>
      </c>
      <c r="C3" s="5"/>
      <c r="D3">
        <v>2</v>
      </c>
      <c r="E3">
        <v>0</v>
      </c>
      <c r="F3">
        <v>0</v>
      </c>
      <c r="G3">
        <v>2</v>
      </c>
      <c r="H3">
        <f>(E3^2+F3^2)/$B$2^2+G3^2/$B$3^2</f>
        <v>0.45653761869978088</v>
      </c>
      <c r="I3">
        <f>(1/H3)^0.5</f>
        <v>1.48</v>
      </c>
      <c r="J3">
        <f>2*DEGREES(ASIN(1.5406/(2*I3)))+$B$4</f>
        <v>62.727965875708733</v>
      </c>
      <c r="K3">
        <v>1.47801</v>
      </c>
      <c r="L3">
        <v>62.82</v>
      </c>
      <c r="M3">
        <f>(K3-I3)^2</f>
        <v>3.9600999999997463E-6</v>
      </c>
      <c r="N3">
        <f>(L3-J3)^2</f>
        <v>8.4702800340603832E-3</v>
      </c>
    </row>
    <row r="4" spans="1:14" x14ac:dyDescent="0.25">
      <c r="A4" t="s">
        <v>7</v>
      </c>
      <c r="B4" s="10">
        <v>0</v>
      </c>
      <c r="C4" s="5"/>
      <c r="D4">
        <v>3</v>
      </c>
      <c r="E4">
        <v>0</v>
      </c>
      <c r="F4">
        <v>1</v>
      </c>
      <c r="G4">
        <v>0</v>
      </c>
    </row>
    <row r="5" spans="1:14" x14ac:dyDescent="0.25">
      <c r="D5">
        <v>4</v>
      </c>
      <c r="E5">
        <v>0</v>
      </c>
      <c r="F5">
        <v>1</v>
      </c>
      <c r="G5">
        <v>1</v>
      </c>
    </row>
    <row r="6" spans="1:14" x14ac:dyDescent="0.25">
      <c r="A6" t="s">
        <v>8</v>
      </c>
      <c r="B6" s="9">
        <f>SUM(M2:M28)</f>
        <v>3.9600999999997463E-6</v>
      </c>
      <c r="D6">
        <v>5</v>
      </c>
      <c r="E6">
        <v>0</v>
      </c>
      <c r="F6">
        <v>1</v>
      </c>
      <c r="G6">
        <v>2</v>
      </c>
    </row>
    <row r="7" spans="1:14" x14ac:dyDescent="0.25">
      <c r="A7" t="s">
        <v>9</v>
      </c>
      <c r="B7" s="9">
        <f>SUM(N2:N28)</f>
        <v>8.4702800340603832E-3</v>
      </c>
      <c r="D7">
        <v>6</v>
      </c>
      <c r="E7">
        <v>0</v>
      </c>
      <c r="F7">
        <v>2</v>
      </c>
      <c r="G7">
        <v>0</v>
      </c>
    </row>
    <row r="8" spans="1:14" x14ac:dyDescent="0.25">
      <c r="D8">
        <v>7</v>
      </c>
      <c r="E8">
        <v>0</v>
      </c>
      <c r="F8">
        <v>2</v>
      </c>
      <c r="G8">
        <v>1</v>
      </c>
    </row>
    <row r="9" spans="1:14" x14ac:dyDescent="0.25">
      <c r="D9">
        <v>8</v>
      </c>
      <c r="E9">
        <v>0</v>
      </c>
      <c r="F9">
        <v>2</v>
      </c>
      <c r="G9">
        <v>2</v>
      </c>
    </row>
    <row r="10" spans="1:14" ht="13" x14ac:dyDescent="0.3">
      <c r="A10" s="22" t="s">
        <v>15</v>
      </c>
      <c r="B10" s="11"/>
      <c r="C10" s="2"/>
      <c r="D10">
        <v>9</v>
      </c>
      <c r="E10">
        <v>0</v>
      </c>
      <c r="F10">
        <v>3</v>
      </c>
      <c r="G10">
        <v>1</v>
      </c>
    </row>
    <row r="11" spans="1:14" ht="13" x14ac:dyDescent="0.3">
      <c r="A11" s="12" t="s">
        <v>17</v>
      </c>
      <c r="B11" s="12" t="s">
        <v>18</v>
      </c>
      <c r="C11" s="3"/>
      <c r="D11">
        <v>10</v>
      </c>
      <c r="E11">
        <v>0</v>
      </c>
      <c r="F11">
        <v>3</v>
      </c>
      <c r="G11">
        <v>2</v>
      </c>
    </row>
    <row r="12" spans="1:14" x14ac:dyDescent="0.25">
      <c r="A12" s="13">
        <v>3.24505</v>
      </c>
      <c r="B12" s="14">
        <v>27.463000000000001</v>
      </c>
      <c r="C12" s="4"/>
      <c r="D12">
        <v>11</v>
      </c>
      <c r="E12">
        <v>1</v>
      </c>
      <c r="F12">
        <v>1</v>
      </c>
      <c r="G12">
        <v>0</v>
      </c>
    </row>
    <row r="13" spans="1:14" x14ac:dyDescent="0.25">
      <c r="A13" s="13">
        <v>2.4851100000000002</v>
      </c>
      <c r="B13" s="14">
        <v>36.113</v>
      </c>
      <c r="C13" s="4"/>
      <c r="D13">
        <v>12</v>
      </c>
      <c r="E13">
        <v>1</v>
      </c>
      <c r="F13">
        <v>1</v>
      </c>
      <c r="G13">
        <v>1</v>
      </c>
    </row>
    <row r="14" spans="1:14" x14ac:dyDescent="0.25">
      <c r="A14" s="13">
        <v>2.2939500000000002</v>
      </c>
      <c r="B14" s="14">
        <v>39.241</v>
      </c>
      <c r="C14" s="4"/>
      <c r="D14">
        <v>13</v>
      </c>
      <c r="E14">
        <v>1</v>
      </c>
      <c r="F14">
        <v>1</v>
      </c>
      <c r="G14">
        <v>2</v>
      </c>
    </row>
    <row r="15" spans="1:14" x14ac:dyDescent="0.25">
      <c r="A15" s="13">
        <v>2.1851799999999999</v>
      </c>
      <c r="B15" s="14">
        <v>41.280999999999999</v>
      </c>
      <c r="C15" s="4"/>
      <c r="D15">
        <v>14</v>
      </c>
      <c r="E15">
        <v>1</v>
      </c>
      <c r="F15">
        <v>2</v>
      </c>
      <c r="G15">
        <v>0</v>
      </c>
    </row>
    <row r="16" spans="1:14" x14ac:dyDescent="0.25">
      <c r="A16" s="13">
        <v>2.0527199999999999</v>
      </c>
      <c r="B16" s="14">
        <v>44.079000000000001</v>
      </c>
      <c r="C16" s="4"/>
      <c r="D16">
        <v>15</v>
      </c>
      <c r="E16">
        <v>1</v>
      </c>
      <c r="F16">
        <v>2</v>
      </c>
      <c r="G16">
        <v>1</v>
      </c>
    </row>
    <row r="17" spans="1:7" x14ac:dyDescent="0.25">
      <c r="A17" s="13">
        <v>1.6859900000000001</v>
      </c>
      <c r="B17" s="14">
        <v>54.371000000000002</v>
      </c>
      <c r="C17" s="4"/>
      <c r="D17">
        <v>16</v>
      </c>
      <c r="E17">
        <v>1</v>
      </c>
      <c r="F17">
        <v>2</v>
      </c>
      <c r="G17">
        <v>2</v>
      </c>
    </row>
    <row r="18" spans="1:7" x14ac:dyDescent="0.25">
      <c r="A18" s="13">
        <v>1.62283</v>
      </c>
      <c r="B18" s="14">
        <v>56.673999999999999</v>
      </c>
      <c r="C18" s="4"/>
      <c r="D18">
        <v>17</v>
      </c>
      <c r="E18">
        <v>1</v>
      </c>
      <c r="F18">
        <v>3</v>
      </c>
      <c r="G18">
        <v>1</v>
      </c>
    </row>
    <row r="19" spans="1:7" x14ac:dyDescent="0.25">
      <c r="A19" s="13">
        <v>1.47801</v>
      </c>
      <c r="B19" s="14">
        <v>62.82</v>
      </c>
      <c r="C19" s="4"/>
      <c r="D19">
        <v>18</v>
      </c>
      <c r="E19">
        <v>1</v>
      </c>
      <c r="F19">
        <v>3</v>
      </c>
      <c r="G19">
        <v>2</v>
      </c>
    </row>
    <row r="20" spans="1:7" x14ac:dyDescent="0.25">
      <c r="A20" s="13">
        <v>1.45167</v>
      </c>
      <c r="B20" s="14">
        <v>64.093999999999994</v>
      </c>
      <c r="C20" s="4"/>
      <c r="D20">
        <v>19</v>
      </c>
      <c r="E20">
        <v>2</v>
      </c>
      <c r="F20">
        <v>1</v>
      </c>
      <c r="G20">
        <v>2</v>
      </c>
    </row>
    <row r="21" spans="1:7" x14ac:dyDescent="0.25">
      <c r="A21" s="13">
        <v>1.3589899999999999</v>
      </c>
      <c r="B21" s="14">
        <v>69.066000000000003</v>
      </c>
      <c r="C21" s="4"/>
      <c r="D21">
        <v>20</v>
      </c>
      <c r="E21">
        <v>2</v>
      </c>
      <c r="F21">
        <v>2</v>
      </c>
      <c r="G21">
        <v>0</v>
      </c>
    </row>
    <row r="22" spans="1:7" x14ac:dyDescent="0.25">
      <c r="A22" s="13">
        <v>1.34562</v>
      </c>
      <c r="B22" s="14">
        <v>69.84</v>
      </c>
      <c r="C22" s="4"/>
      <c r="D22">
        <v>21</v>
      </c>
      <c r="E22">
        <v>2</v>
      </c>
      <c r="F22">
        <v>2</v>
      </c>
      <c r="G22">
        <v>1</v>
      </c>
    </row>
    <row r="23" spans="1:7" x14ac:dyDescent="0.25">
      <c r="D23">
        <v>22</v>
      </c>
      <c r="E23">
        <v>2</v>
      </c>
      <c r="F23">
        <v>2</v>
      </c>
      <c r="G23">
        <v>2</v>
      </c>
    </row>
    <row r="24" spans="1:7" x14ac:dyDescent="0.25">
      <c r="D24">
        <v>23</v>
      </c>
      <c r="E24">
        <v>2</v>
      </c>
      <c r="F24">
        <v>3</v>
      </c>
      <c r="G24">
        <v>1</v>
      </c>
    </row>
    <row r="25" spans="1:7" x14ac:dyDescent="0.25">
      <c r="D25">
        <v>24</v>
      </c>
      <c r="E25">
        <v>2</v>
      </c>
      <c r="F25">
        <v>3</v>
      </c>
      <c r="G25">
        <v>2</v>
      </c>
    </row>
    <row r="26" spans="1:7" x14ac:dyDescent="0.25">
      <c r="D26">
        <v>25</v>
      </c>
      <c r="E26">
        <v>3</v>
      </c>
      <c r="F26">
        <v>1</v>
      </c>
      <c r="G26">
        <v>0</v>
      </c>
    </row>
  </sheetData>
  <autoFilter ref="D1:N26" xr:uid="{11045486-B43D-490E-9B36-EEF9661C4F22}"/>
  <phoneticPr fontId="1" type="noConversion"/>
  <pageMargins left="0.75" right="0.75" top="1" bottom="1" header="0.5" footer="0.5"/>
  <pageSetup paperSize="9" scale="64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A1525-A66E-41AF-B457-07910F538A8A}">
  <sheetPr>
    <pageSetUpPr fitToPage="1"/>
  </sheetPr>
  <dimension ref="A1:Q26"/>
  <sheetViews>
    <sheetView workbookViewId="0">
      <selection activeCell="E11" sqref="E11"/>
    </sheetView>
  </sheetViews>
  <sheetFormatPr defaultRowHeight="12.5" x14ac:dyDescent="0.25"/>
  <cols>
    <col min="1" max="1" width="18.26953125" style="6" customWidth="1"/>
    <col min="2" max="2" width="11.453125" style="6" bestFit="1" customWidth="1"/>
    <col min="3" max="3" width="11.453125" style="6" customWidth="1"/>
    <col min="4" max="4" width="8.7265625" style="6"/>
    <col min="5" max="7" width="5.54296875" style="6" customWidth="1"/>
    <col min="8" max="16384" width="8.7265625" style="6"/>
  </cols>
  <sheetData>
    <row r="1" spans="1:17" ht="13" x14ac:dyDescent="0.3">
      <c r="D1" s="8" t="s">
        <v>12</v>
      </c>
      <c r="E1" s="8" t="s">
        <v>2</v>
      </c>
      <c r="F1" s="8" t="s">
        <v>3</v>
      </c>
      <c r="G1" s="8" t="s">
        <v>4</v>
      </c>
      <c r="H1" s="8" t="s">
        <v>5</v>
      </c>
      <c r="I1" s="8" t="s">
        <v>14</v>
      </c>
      <c r="J1" s="8" t="s">
        <v>16</v>
      </c>
      <c r="K1" s="8" t="s">
        <v>6</v>
      </c>
      <c r="L1" s="8" t="s">
        <v>13</v>
      </c>
      <c r="M1" s="8" t="s">
        <v>10</v>
      </c>
      <c r="N1" s="8" t="s">
        <v>11</v>
      </c>
      <c r="P1" s="17"/>
      <c r="Q1" s="18"/>
    </row>
    <row r="2" spans="1:17" ht="13" x14ac:dyDescent="0.3">
      <c r="A2" s="6" t="s">
        <v>0</v>
      </c>
      <c r="B2" s="15">
        <v>4.58999702067287</v>
      </c>
      <c r="C2" s="15"/>
      <c r="D2" s="6">
        <v>3</v>
      </c>
      <c r="E2" s="6">
        <v>0</v>
      </c>
      <c r="F2" s="6">
        <v>1</v>
      </c>
      <c r="G2" s="6">
        <v>0</v>
      </c>
      <c r="H2" s="6">
        <f>(E2^2+F2^2)/$B$2^2+G2^2/$B$3^2</f>
        <v>4.7465186617825998E-2</v>
      </c>
      <c r="I2" s="6">
        <f>(1/H2)^0.5</f>
        <v>4.58999702067287</v>
      </c>
      <c r="J2" s="6">
        <f>2*DEGREES(ASIN(1.5406/(2*I2)))+$B$4</f>
        <v>19.322356412880584</v>
      </c>
      <c r="P2" s="19"/>
      <c r="Q2" s="19"/>
    </row>
    <row r="3" spans="1:17" x14ac:dyDescent="0.25">
      <c r="A3" s="6" t="s">
        <v>1</v>
      </c>
      <c r="B3" s="15">
        <v>2.9566182423048604</v>
      </c>
      <c r="C3" s="15"/>
      <c r="D3" s="6">
        <v>11</v>
      </c>
      <c r="E3" s="6">
        <v>1</v>
      </c>
      <c r="F3" s="6">
        <v>1</v>
      </c>
      <c r="G3" s="6">
        <v>0</v>
      </c>
      <c r="H3" s="6">
        <f>(E3^2+F3^2)/$B$2^2+G3^2/$B$3^2</f>
        <v>9.4930373235651996E-2</v>
      </c>
      <c r="I3" s="6">
        <f>(1/H3)^0.5</f>
        <v>3.2456180189438362</v>
      </c>
      <c r="J3" s="6">
        <f>2*DEGREES(ASIN(1.5406/(2*I3)))+$B$4</f>
        <v>27.458651556741522</v>
      </c>
      <c r="K3" s="6">
        <v>3.24505</v>
      </c>
      <c r="L3" s="7">
        <v>27.463000000000001</v>
      </c>
      <c r="M3" s="6">
        <f>(K3-I3)^2</f>
        <v>3.2264552055676867E-7</v>
      </c>
      <c r="N3" s="6">
        <f>(L3-J3)^2</f>
        <v>1.8908958772211908E-5</v>
      </c>
      <c r="P3" s="20"/>
      <c r="Q3" s="21"/>
    </row>
    <row r="4" spans="1:17" x14ac:dyDescent="0.25">
      <c r="A4" s="6" t="s">
        <v>7</v>
      </c>
      <c r="B4" s="15">
        <v>0</v>
      </c>
      <c r="C4" s="15"/>
      <c r="D4" s="6">
        <v>1</v>
      </c>
      <c r="E4" s="6">
        <v>0</v>
      </c>
      <c r="F4" s="6">
        <v>0</v>
      </c>
      <c r="G4" s="6">
        <v>1</v>
      </c>
      <c r="H4" s="6">
        <f>(E4^2+F4^2)/$B$2^2+G4^2/$B$3^2</f>
        <v>0.11439564613882952</v>
      </c>
      <c r="I4" s="6">
        <f>(1/H4)^0.5</f>
        <v>2.9566182423048604</v>
      </c>
      <c r="J4" s="6">
        <f>2*DEGREES(ASIN(1.5406/(2*I4)))+$B$4</f>
        <v>30.203517307071237</v>
      </c>
      <c r="P4" s="20"/>
      <c r="Q4" s="21"/>
    </row>
    <row r="5" spans="1:17" x14ac:dyDescent="0.25">
      <c r="D5" s="6">
        <v>4</v>
      </c>
      <c r="E5" s="6">
        <v>0</v>
      </c>
      <c r="F5" s="6">
        <v>1</v>
      </c>
      <c r="G5" s="6">
        <v>1</v>
      </c>
      <c r="H5" s="6">
        <f>(E5^2+F5^2)/$B$2^2+G5^2/$B$3^2</f>
        <v>0.16186083275665553</v>
      </c>
      <c r="I5" s="6">
        <f>(1/H5)^0.5</f>
        <v>2.4855878352734573</v>
      </c>
      <c r="J5" s="6">
        <f>2*DEGREES(ASIN(1.5406/(2*I5)))+$B$4</f>
        <v>36.107200092165627</v>
      </c>
      <c r="K5" s="6">
        <v>2.4851100000000002</v>
      </c>
      <c r="L5" s="7">
        <v>36.113</v>
      </c>
      <c r="M5" s="6">
        <f>(K5-I5)^2</f>
        <v>2.2832654855984815E-7</v>
      </c>
      <c r="N5" s="6">
        <f>(L5-J5)^2</f>
        <v>3.3638930887217535E-5</v>
      </c>
      <c r="P5" s="20"/>
      <c r="Q5" s="21"/>
    </row>
    <row r="6" spans="1:17" x14ac:dyDescent="0.25">
      <c r="A6" s="6" t="s">
        <v>8</v>
      </c>
      <c r="B6" s="16">
        <f>SUM(M2:M28)</f>
        <v>2.1724459775474386E-6</v>
      </c>
      <c r="C6" s="16"/>
      <c r="D6" s="6">
        <v>6</v>
      </c>
      <c r="E6" s="6">
        <v>0</v>
      </c>
      <c r="F6" s="6">
        <v>2</v>
      </c>
      <c r="G6" s="6">
        <v>0</v>
      </c>
      <c r="H6" s="6">
        <f>(E6^2+F6^2)/$B$2^2+G6^2/$B$3^2</f>
        <v>0.18986074647130399</v>
      </c>
      <c r="I6" s="6">
        <f>(1/H6)^0.5</f>
        <v>2.294998510336435</v>
      </c>
      <c r="J6" s="6">
        <f>2*DEGREES(ASIN(1.5406/(2*I6)))+$B$4</f>
        <v>39.223276548997177</v>
      </c>
      <c r="K6" s="6">
        <v>2.2939500000000002</v>
      </c>
      <c r="L6" s="7">
        <v>39.241</v>
      </c>
      <c r="M6" s="6">
        <f>(K6-I6)^2</f>
        <v>1.0993739256106739E-6</v>
      </c>
      <c r="N6" s="6">
        <f>(L6-J6)^2</f>
        <v>3.1412071544946045E-4</v>
      </c>
      <c r="P6" s="20"/>
      <c r="Q6" s="21"/>
    </row>
    <row r="7" spans="1:17" x14ac:dyDescent="0.25">
      <c r="A7" s="6" t="s">
        <v>9</v>
      </c>
      <c r="B7" s="16">
        <f>SUM(N2:N28)</f>
        <v>1.1432479554530186E-3</v>
      </c>
      <c r="C7" s="16"/>
      <c r="D7" s="6">
        <v>12</v>
      </c>
      <c r="E7" s="6">
        <v>1</v>
      </c>
      <c r="F7" s="6">
        <v>1</v>
      </c>
      <c r="G7" s="6">
        <v>1</v>
      </c>
      <c r="H7" s="6">
        <f>(E7^2+F7^2)/$B$2^2+G7^2/$B$3^2</f>
        <v>0.20932601937448153</v>
      </c>
      <c r="I7" s="6">
        <f>(1/H7)^0.5</f>
        <v>2.185689130910645</v>
      </c>
      <c r="J7" s="6">
        <f>2*DEGREES(ASIN(1.5406/(2*I7)))+$B$4</f>
        <v>41.271898385800931</v>
      </c>
      <c r="K7" s="6">
        <v>2.1851799999999999</v>
      </c>
      <c r="L7" s="7">
        <v>41.280999999999999</v>
      </c>
      <c r="M7" s="6">
        <f>(K7-I7)^2</f>
        <v>2.5921428417429215E-7</v>
      </c>
      <c r="N7" s="6">
        <f>(L7-J7)^2</f>
        <v>8.2839381028673563E-5</v>
      </c>
      <c r="P7" s="20"/>
      <c r="Q7" s="21"/>
    </row>
    <row r="8" spans="1:17" x14ac:dyDescent="0.25">
      <c r="D8" s="6">
        <v>14</v>
      </c>
      <c r="E8" s="6">
        <v>1</v>
      </c>
      <c r="F8" s="6">
        <v>2</v>
      </c>
      <c r="G8" s="6">
        <v>0</v>
      </c>
      <c r="H8" s="6">
        <f>(E8^2+F8^2)/$B$2^2+G8^2/$B$3^2</f>
        <v>0.23732593308913</v>
      </c>
      <c r="I8" s="6">
        <f>(1/H8)^0.5</f>
        <v>2.0527090709492088</v>
      </c>
      <c r="J8" s="6">
        <f>2*DEGREES(ASIN(1.5406/(2*I8)))+$B$4</f>
        <v>44.080790396169562</v>
      </c>
      <c r="K8" s="6">
        <v>2.0527199999999999</v>
      </c>
      <c r="L8" s="7">
        <v>44.079000000000001</v>
      </c>
      <c r="M8" s="6">
        <f>(K8-I8)^2</f>
        <v>1.1944415119293321E-10</v>
      </c>
      <c r="N8" s="6">
        <f>(L8-J8)^2</f>
        <v>3.2055184439783169E-6</v>
      </c>
      <c r="P8" s="20"/>
      <c r="Q8" s="21"/>
    </row>
    <row r="9" spans="1:17" x14ac:dyDescent="0.25">
      <c r="D9" s="6">
        <v>7</v>
      </c>
      <c r="E9" s="6">
        <v>0</v>
      </c>
      <c r="F9" s="6">
        <v>2</v>
      </c>
      <c r="G9" s="6">
        <v>1</v>
      </c>
      <c r="H9" s="6">
        <f>(E9^2+F9^2)/$B$2^2+G9^2/$B$3^2</f>
        <v>0.30425639261013349</v>
      </c>
      <c r="I9" s="6">
        <f>(1/H9)^0.5</f>
        <v>1.8129262783429845</v>
      </c>
      <c r="J9" s="6">
        <f>2*DEGREES(ASIN(1.5406/(2*I9)))+$B$4</f>
        <v>50.287803682419757</v>
      </c>
      <c r="P9" s="20"/>
      <c r="Q9" s="21"/>
    </row>
    <row r="10" spans="1:17" ht="13" x14ac:dyDescent="0.3">
      <c r="A10" s="22" t="s">
        <v>15</v>
      </c>
      <c r="B10" s="11"/>
      <c r="C10" s="11"/>
      <c r="D10" s="6">
        <v>15</v>
      </c>
      <c r="E10" s="6">
        <v>1</v>
      </c>
      <c r="F10" s="6">
        <v>2</v>
      </c>
      <c r="G10" s="6">
        <v>1</v>
      </c>
      <c r="H10" s="6">
        <f>(E10^2+F10^2)/$B$2^2+G10^2/$B$3^2</f>
        <v>0.35172157922795955</v>
      </c>
      <c r="I10" s="6">
        <f>(1/H10)^0.5</f>
        <v>1.6861666400887596</v>
      </c>
      <c r="J10" s="6">
        <f>2*DEGREES(ASIN(1.5406/(2*I10)))+$B$4</f>
        <v>54.366132111554585</v>
      </c>
      <c r="K10" s="6">
        <v>1.6859900000000001</v>
      </c>
      <c r="L10" s="7">
        <v>54.371000000000002</v>
      </c>
      <c r="M10" s="6">
        <f>(K10-I10)^2</f>
        <v>3.1201720956965959E-8</v>
      </c>
      <c r="N10" s="6">
        <f>(L10-J10)^2</f>
        <v>2.369633791703051E-5</v>
      </c>
      <c r="P10" s="20"/>
      <c r="Q10" s="21"/>
    </row>
    <row r="11" spans="1:17" ht="13" x14ac:dyDescent="0.3">
      <c r="A11" s="12" t="s">
        <v>17</v>
      </c>
      <c r="B11" s="12" t="s">
        <v>18</v>
      </c>
      <c r="C11" s="12"/>
      <c r="D11" s="6">
        <v>20</v>
      </c>
      <c r="E11" s="6">
        <v>2</v>
      </c>
      <c r="F11" s="6">
        <v>2</v>
      </c>
      <c r="G11" s="6">
        <v>0</v>
      </c>
      <c r="H11" s="6">
        <f>(E11^2+F11^2)/$B$2^2+G11^2/$B$3^2</f>
        <v>0.37972149294260799</v>
      </c>
      <c r="I11" s="6">
        <f>(1/H11)^0.5</f>
        <v>1.6228090094719181</v>
      </c>
      <c r="J11" s="6">
        <f>2*DEGREES(ASIN(1.5406/(2*I11)))+$B$4</f>
        <v>56.675831956803371</v>
      </c>
      <c r="K11" s="6">
        <v>1.62283</v>
      </c>
      <c r="L11" s="7">
        <v>56.673999999999999</v>
      </c>
      <c r="M11" s="6">
        <f>(K11-I11)^2</f>
        <v>4.4060226915745408E-10</v>
      </c>
      <c r="N11" s="6">
        <f>(L11-J11)^2</f>
        <v>3.3560657294201559E-6</v>
      </c>
      <c r="P11" s="20"/>
      <c r="Q11" s="21"/>
    </row>
    <row r="12" spans="1:17" x14ac:dyDescent="0.25">
      <c r="A12" s="13">
        <v>3.24505</v>
      </c>
      <c r="B12" s="14">
        <v>27.463000000000001</v>
      </c>
      <c r="C12" s="14"/>
      <c r="D12" s="6">
        <v>2</v>
      </c>
      <c r="E12" s="6">
        <v>0</v>
      </c>
      <c r="F12" s="6">
        <v>0</v>
      </c>
      <c r="G12" s="6">
        <v>2</v>
      </c>
      <c r="H12" s="6">
        <f>(E12^2+F12^2)/$B$2^2+G12^2/$B$3^2</f>
        <v>0.45758258455531808</v>
      </c>
      <c r="I12" s="6">
        <f>(1/H12)^0.5</f>
        <v>1.4783091211524302</v>
      </c>
      <c r="J12" s="6">
        <f>2*DEGREES(ASIN(1.5406/(2*I12)))+$B$4</f>
        <v>62.807874654264104</v>
      </c>
      <c r="K12" s="6">
        <v>1.47801</v>
      </c>
      <c r="L12" s="7">
        <v>62.82</v>
      </c>
      <c r="M12" s="6">
        <f>(K12-I12)^2</f>
        <v>8.9473463831133472E-8</v>
      </c>
      <c r="N12" s="6">
        <f>(L12-J12)^2</f>
        <v>1.4702400921501316E-4</v>
      </c>
      <c r="P12" s="20"/>
      <c r="Q12" s="21"/>
    </row>
    <row r="13" spans="1:17" x14ac:dyDescent="0.25">
      <c r="A13" s="13">
        <v>2.4851100000000002</v>
      </c>
      <c r="B13" s="14">
        <v>36.113</v>
      </c>
      <c r="C13" s="14"/>
      <c r="D13" s="6">
        <v>25</v>
      </c>
      <c r="E13" s="6">
        <v>3</v>
      </c>
      <c r="F13" s="6">
        <v>1</v>
      </c>
      <c r="G13" s="6">
        <v>0</v>
      </c>
      <c r="H13" s="6">
        <f>(E13^2+F13^2)/$B$2^2+G13^2/$B$3^2</f>
        <v>0.47465186617826</v>
      </c>
      <c r="I13" s="6">
        <f>(1/H13)^0.5</f>
        <v>1.4514845038713236</v>
      </c>
      <c r="J13" s="6">
        <f>2*DEGREES(ASIN(1.5406/(2*I13)))+$B$4</f>
        <v>64.10526317904467</v>
      </c>
      <c r="K13" s="6">
        <v>1.45167</v>
      </c>
      <c r="L13" s="7">
        <v>64.093999999999994</v>
      </c>
      <c r="M13" s="6">
        <f>(K13-I13)^2</f>
        <v>3.4408813753955882E-8</v>
      </c>
      <c r="N13" s="6">
        <f>(L13-J13)^2</f>
        <v>1.2685920219241852E-4</v>
      </c>
      <c r="P13" s="20"/>
      <c r="Q13" s="21"/>
    </row>
    <row r="14" spans="1:17" x14ac:dyDescent="0.25">
      <c r="A14" s="13">
        <v>2.2939500000000002</v>
      </c>
      <c r="B14" s="14">
        <v>39.241</v>
      </c>
      <c r="C14" s="14"/>
      <c r="D14" s="6">
        <v>5</v>
      </c>
      <c r="E14" s="6">
        <v>0</v>
      </c>
      <c r="F14" s="6">
        <v>1</v>
      </c>
      <c r="G14" s="6">
        <v>2</v>
      </c>
      <c r="H14" s="6">
        <f>(E14^2+F14^2)/$B$2^2+G14^2/$B$3^2</f>
        <v>0.50504777117314403</v>
      </c>
      <c r="I14" s="6">
        <f>(1/H14)^0.5</f>
        <v>1.407128536399864</v>
      </c>
      <c r="J14" s="6">
        <f>2*DEGREES(ASIN(1.5406/(2*I14)))+$B$4</f>
        <v>66.381330808040047</v>
      </c>
    </row>
    <row r="15" spans="1:17" x14ac:dyDescent="0.25">
      <c r="A15" s="13">
        <v>2.1851799999999999</v>
      </c>
      <c r="B15" s="14">
        <v>41.280999999999999</v>
      </c>
      <c r="C15" s="14"/>
      <c r="D15" s="6">
        <v>21</v>
      </c>
      <c r="E15" s="6">
        <v>2</v>
      </c>
      <c r="F15" s="6">
        <v>2</v>
      </c>
      <c r="G15" s="6">
        <v>1</v>
      </c>
      <c r="H15" s="6">
        <f>(E15^2+F15^2)/$B$2^2+G15^2/$B$3^2</f>
        <v>0.49411713908143751</v>
      </c>
      <c r="I15" s="6">
        <f>(1/H15)^0.5</f>
        <v>1.4226073261402721</v>
      </c>
      <c r="J15" s="6">
        <f>2*DEGREES(ASIN(1.5406/(2*I15)))+$B$4</f>
        <v>65.567606288403468</v>
      </c>
    </row>
    <row r="16" spans="1:17" x14ac:dyDescent="0.25">
      <c r="A16" s="13">
        <v>2.0527199999999999</v>
      </c>
      <c r="B16" s="14">
        <v>44.079000000000001</v>
      </c>
      <c r="C16" s="14"/>
      <c r="D16" s="6">
        <v>13</v>
      </c>
      <c r="E16" s="6">
        <v>1</v>
      </c>
      <c r="F16" s="6">
        <v>1</v>
      </c>
      <c r="G16" s="6">
        <v>2</v>
      </c>
      <c r="H16" s="6">
        <f>(E16^2+F16^2)/$B$2^2+G16^2/$B$3^2</f>
        <v>0.55251295779097009</v>
      </c>
      <c r="I16" s="6">
        <f>(1/H16)^0.5</f>
        <v>1.3453298120647692</v>
      </c>
      <c r="J16" s="6">
        <f>2*DEGREES(ASIN(1.5406/(2*I16)))+$B$4</f>
        <v>69.859738132993272</v>
      </c>
      <c r="K16" s="6">
        <v>1.34562</v>
      </c>
      <c r="L16" s="7">
        <v>69.84</v>
      </c>
      <c r="M16" s="6">
        <f>(K16-I16)^2</f>
        <v>8.4209037753535014E-8</v>
      </c>
      <c r="N16" s="6">
        <f>(L16-J16)^2</f>
        <v>3.8959389405994303E-4</v>
      </c>
    </row>
    <row r="17" spans="1:14" x14ac:dyDescent="0.25">
      <c r="A17" s="13">
        <v>1.6859900000000001</v>
      </c>
      <c r="B17" s="14">
        <v>54.371000000000002</v>
      </c>
      <c r="C17" s="14"/>
      <c r="D17" s="6">
        <v>9</v>
      </c>
      <c r="E17" s="6">
        <v>0</v>
      </c>
      <c r="F17" s="6">
        <v>3</v>
      </c>
      <c r="G17" s="6">
        <v>1</v>
      </c>
      <c r="H17" s="6">
        <f>(E17^2+F17^2)/$B$2^2+G17^2/$B$3^2</f>
        <v>0.54158232569926357</v>
      </c>
      <c r="I17" s="6">
        <f>(1/H17)^0.5</f>
        <v>1.3588382349976775</v>
      </c>
      <c r="J17" s="6">
        <f>2*DEGREES(ASIN(1.5406/(2*I17)))+$B$4</f>
        <v>69.066070297636173</v>
      </c>
      <c r="K17" s="6">
        <v>1.3589899999999999</v>
      </c>
      <c r="L17" s="7">
        <v>69.066000000000003</v>
      </c>
      <c r="M17" s="6">
        <f>(K17-I17)^2</f>
        <v>2.3032615929915172E-8</v>
      </c>
      <c r="N17" s="6">
        <f>(L17-J17)^2</f>
        <v>4.941757651207114E-9</v>
      </c>
    </row>
    <row r="18" spans="1:14" x14ac:dyDescent="0.25">
      <c r="A18" s="13">
        <v>1.62283</v>
      </c>
      <c r="B18" s="14">
        <v>56.673999999999999</v>
      </c>
      <c r="C18" s="14"/>
      <c r="D18" s="6">
        <v>17</v>
      </c>
      <c r="E18" s="6">
        <v>1</v>
      </c>
      <c r="F18" s="6">
        <v>3</v>
      </c>
      <c r="G18" s="6">
        <v>1</v>
      </c>
      <c r="H18" s="6">
        <f>(E18^2+F18^2)/$B$2^2+G18^2/$B$3^2</f>
        <v>0.58904751231708952</v>
      </c>
      <c r="I18" s="6">
        <f>(1/H18)^0.5</f>
        <v>1.3029412596248628</v>
      </c>
      <c r="J18" s="6">
        <f>2*DEGREES(ASIN(1.5406/(2*I18)))+$B$4</f>
        <v>72.4845432464504</v>
      </c>
    </row>
    <row r="19" spans="1:14" x14ac:dyDescent="0.25">
      <c r="A19" s="13">
        <v>1.47801</v>
      </c>
      <c r="B19" s="14">
        <v>62.82</v>
      </c>
      <c r="C19" s="14"/>
      <c r="D19" s="6">
        <v>8</v>
      </c>
      <c r="E19" s="6">
        <v>0</v>
      </c>
      <c r="F19" s="6">
        <v>2</v>
      </c>
      <c r="G19" s="6">
        <v>2</v>
      </c>
      <c r="H19" s="6">
        <f>(E19^2+F19^2)/$B$2^2+G19^2/$B$3^2</f>
        <v>0.6474433310266221</v>
      </c>
      <c r="I19" s="6">
        <f>(1/H19)^0.5</f>
        <v>1.2427939176367286</v>
      </c>
      <c r="J19" s="6">
        <f>2*DEGREES(ASIN(1.5406/(2*I19)))+$B$4</f>
        <v>76.604980446503731</v>
      </c>
    </row>
    <row r="20" spans="1:14" x14ac:dyDescent="0.25">
      <c r="A20" s="13">
        <v>1.45167</v>
      </c>
      <c r="B20" s="14">
        <v>64.093999999999994</v>
      </c>
      <c r="C20" s="14"/>
      <c r="D20" s="6">
        <v>16</v>
      </c>
      <c r="E20" s="6">
        <v>1</v>
      </c>
      <c r="F20" s="6">
        <v>2</v>
      </c>
      <c r="G20" s="6">
        <v>2</v>
      </c>
      <c r="H20" s="6">
        <f>(E20^2+F20^2)/$B$2^2+G20^2/$B$3^2</f>
        <v>0.69490851764444805</v>
      </c>
      <c r="I20" s="6">
        <f>(1/H20)^0.5</f>
        <v>1.1995992416037449</v>
      </c>
      <c r="J20" s="6">
        <f>2*DEGREES(ASIN(1.5406/(2*I20)))+$B$4</f>
        <v>79.901831292849607</v>
      </c>
    </row>
    <row r="21" spans="1:14" x14ac:dyDescent="0.25">
      <c r="A21" s="13">
        <v>1.3589899999999999</v>
      </c>
      <c r="B21" s="14">
        <v>69.066000000000003</v>
      </c>
      <c r="C21" s="14"/>
      <c r="D21" s="6">
        <v>19</v>
      </c>
      <c r="E21" s="6">
        <v>2</v>
      </c>
      <c r="F21" s="6">
        <v>1</v>
      </c>
      <c r="G21" s="6">
        <v>2</v>
      </c>
      <c r="H21" s="6">
        <f>(E21^2+F21^2)/$B$2^2+G21^2/$B$3^2</f>
        <v>0.69490851764444805</v>
      </c>
      <c r="I21" s="6">
        <f>(1/H21)^0.5</f>
        <v>1.1995992416037449</v>
      </c>
      <c r="J21" s="6">
        <f>2*DEGREES(ASIN(1.5406/(2*I21)))+$B$4</f>
        <v>79.901831292849607</v>
      </c>
    </row>
    <row r="22" spans="1:14" x14ac:dyDescent="0.25">
      <c r="A22" s="13">
        <v>1.34562</v>
      </c>
      <c r="B22" s="14">
        <v>69.84</v>
      </c>
      <c r="C22" s="14"/>
      <c r="D22" s="6">
        <v>23</v>
      </c>
      <c r="E22" s="6">
        <v>2</v>
      </c>
      <c r="F22" s="6">
        <v>3</v>
      </c>
      <c r="G22" s="6">
        <v>1</v>
      </c>
      <c r="H22" s="6">
        <f>(E22^2+F22^2)/$B$2^2+G22^2/$B$3^2</f>
        <v>0.73144307217056759</v>
      </c>
      <c r="I22" s="6">
        <f>(1/H22)^0.5</f>
        <v>1.1692563430344673</v>
      </c>
      <c r="J22" s="6">
        <f>2*DEGREES(ASIN(1.5406/(2*I22)))+$B$4</f>
        <v>82.416044249618437</v>
      </c>
    </row>
    <row r="23" spans="1:14" x14ac:dyDescent="0.25">
      <c r="D23" s="6">
        <v>22</v>
      </c>
      <c r="E23" s="6">
        <v>2</v>
      </c>
      <c r="F23" s="6">
        <v>2</v>
      </c>
      <c r="G23" s="6">
        <v>2</v>
      </c>
      <c r="H23" s="6">
        <f>(E23^2+F23^2)/$B$2^2+G23^2/$B$3^2</f>
        <v>0.83730407749792612</v>
      </c>
      <c r="I23" s="6">
        <f>(1/H23)^0.5</f>
        <v>1.0928445654553225</v>
      </c>
      <c r="J23" s="6">
        <f>2*DEGREES(ASIN(1.5406/(2*I23)))+$B$4</f>
        <v>89.636111758910218</v>
      </c>
    </row>
    <row r="24" spans="1:14" x14ac:dyDescent="0.25">
      <c r="D24" s="6">
        <v>10</v>
      </c>
      <c r="E24" s="6">
        <v>0</v>
      </c>
      <c r="F24" s="6">
        <v>3</v>
      </c>
      <c r="G24" s="6">
        <v>2</v>
      </c>
      <c r="H24" s="6">
        <f>(E24^2+F24^2)/$B$2^2+G24^2/$B$3^2</f>
        <v>0.88476926411575207</v>
      </c>
      <c r="I24" s="6">
        <f>(1/H24)^0.5</f>
        <v>1.0631266043336378</v>
      </c>
      <c r="J24" s="6">
        <f>2*DEGREES(ASIN(1.5406/(2*I24)))+$B$4</f>
        <v>92.864669087753256</v>
      </c>
    </row>
    <row r="25" spans="1:14" x14ac:dyDescent="0.25">
      <c r="D25" s="6">
        <v>18</v>
      </c>
      <c r="E25" s="6">
        <v>1</v>
      </c>
      <c r="F25" s="6">
        <v>3</v>
      </c>
      <c r="G25" s="6">
        <v>2</v>
      </c>
      <c r="H25" s="6">
        <f>(E25^2+F25^2)/$B$2^2+G25^2/$B$3^2</f>
        <v>0.93223445073357802</v>
      </c>
      <c r="I25" s="6">
        <f>(1/H25)^0.5</f>
        <v>1.0357082266625621</v>
      </c>
      <c r="J25" s="6">
        <f>2*DEGREES(ASIN(1.5406/(2*I25)))+$B$4</f>
        <v>96.102367854892989</v>
      </c>
    </row>
    <row r="26" spans="1:14" x14ac:dyDescent="0.25">
      <c r="D26" s="6">
        <v>24</v>
      </c>
      <c r="E26" s="6">
        <v>2</v>
      </c>
      <c r="F26" s="6">
        <v>3</v>
      </c>
      <c r="G26" s="6">
        <v>2</v>
      </c>
      <c r="H26" s="6">
        <f>(E26^2+F26^2)/$B$2^2+G26^2/$B$3^2</f>
        <v>1.0746300105870561</v>
      </c>
      <c r="I26" s="6">
        <f>(1/H26)^0.5</f>
        <v>0.96465166369807653</v>
      </c>
      <c r="J26" s="6">
        <f>2*DEGREES(ASIN(1.5406/(2*I26)))+$B$4</f>
        <v>105.97926233011809</v>
      </c>
    </row>
  </sheetData>
  <autoFilter ref="D1:N26" xr:uid="{B10A1525-A66E-41AF-B457-07910F538A8A}"/>
  <pageMargins left="0.75" right="0.75" top="1" bottom="1" header="0.5" footer="0.5"/>
  <pageSetup paperSize="9" scale="64" orientation="portrait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tio2_peaks_start</vt:lpstr>
      <vt:lpstr>tio2_peaks_cheat</vt:lpstr>
    </vt:vector>
  </TitlesOfParts>
  <Company>Department of Chemistry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Evans</dc:creator>
  <cp:lastModifiedBy>EVANS, JOHN S.</cp:lastModifiedBy>
  <cp:lastPrinted>2006-12-15T16:19:44Z</cp:lastPrinted>
  <dcterms:created xsi:type="dcterms:W3CDTF">2006-12-14T17:39:57Z</dcterms:created>
  <dcterms:modified xsi:type="dcterms:W3CDTF">2025-12-18T14:30:06Z</dcterms:modified>
</cp:coreProperties>
</file>